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1155" windowWidth="16560" windowHeight="6420" firstSheet="1" activeTab="15"/>
  </bookViews>
  <sheets>
    <sheet name="60m" sheetId="1" r:id="rId1"/>
    <sheet name="200m" sheetId="2" r:id="rId2"/>
    <sheet name="800m" sheetId="3" r:id="rId3"/>
    <sheet name="dálka" sheetId="4" r:id="rId4"/>
    <sheet name="výška" sheetId="5" r:id="rId5"/>
    <sheet name="koule" sheetId="6" r:id="rId6"/>
    <sheet name="štafeta" sheetId="7" r:id="rId7"/>
    <sheet name="celkem" sheetId="8" r:id="rId8"/>
    <sheet name="100m" sheetId="9" r:id="rId9"/>
    <sheet name="400m" sheetId="10" r:id="rId10"/>
    <sheet name="1500m" sheetId="11" r:id="rId11"/>
    <sheet name="dálka (2)" sheetId="12" r:id="rId12"/>
    <sheet name="výška (2)" sheetId="13" r:id="rId13"/>
    <sheet name="koule (2)" sheetId="14" r:id="rId14"/>
    <sheet name="štafeta (2)" sheetId="15" r:id="rId15"/>
    <sheet name="celkem (2)" sheetId="16" r:id="rId16"/>
  </sheets>
  <definedNames>
    <definedName name="_xlnm.Print_Area" localSheetId="5">'koule'!$B$1:$I$26</definedName>
  </definedNames>
  <calcPr fullCalcOnLoad="1"/>
</workbook>
</file>

<file path=xl/sharedStrings.xml><?xml version="1.0" encoding="utf-8"?>
<sst xmlns="http://schemas.openxmlformats.org/spreadsheetml/2006/main" count="840" uniqueCount="265">
  <si>
    <t>dálka</t>
  </si>
  <si>
    <t>výška</t>
  </si>
  <si>
    <t>škola</t>
  </si>
  <si>
    <t>1.pokus</t>
  </si>
  <si>
    <t>2.pokus</t>
  </si>
  <si>
    <t>3.pokus</t>
  </si>
  <si>
    <t>4.pokus</t>
  </si>
  <si>
    <t>výkon</t>
  </si>
  <si>
    <t>body</t>
  </si>
  <si>
    <t>štafeta</t>
  </si>
  <si>
    <t>koule</t>
  </si>
  <si>
    <t>jména</t>
  </si>
  <si>
    <t>pořadí</t>
  </si>
  <si>
    <t>celkem bodů:</t>
  </si>
  <si>
    <t>výkony</t>
  </si>
  <si>
    <t>příjmení, jméno a ročník</t>
  </si>
  <si>
    <t>Zadání příjmení, jména a ročníku</t>
  </si>
  <si>
    <t>60m</t>
  </si>
  <si>
    <t>200m</t>
  </si>
  <si>
    <t>800m</t>
  </si>
  <si>
    <t>s</t>
  </si>
  <si>
    <t>min</t>
  </si>
  <si>
    <t>cm</t>
  </si>
  <si>
    <t>m</t>
  </si>
  <si>
    <t>v sekundách</t>
  </si>
  <si>
    <t>Dívky - konečný bodový stav družstev</t>
  </si>
  <si>
    <t>60m - dívky</t>
  </si>
  <si>
    <t>200m - dívky</t>
  </si>
  <si>
    <t>800m - dívky</t>
  </si>
  <si>
    <t>dálka - dívky</t>
  </si>
  <si>
    <t>výška - dívky</t>
  </si>
  <si>
    <t>koule - dívky</t>
  </si>
  <si>
    <t>štafeta - dívky</t>
  </si>
  <si>
    <t>:</t>
  </si>
  <si>
    <t>GJR Chrudim</t>
  </si>
  <si>
    <t>Bohemia Chrudim</t>
  </si>
  <si>
    <t>G Česká Třebová</t>
  </si>
  <si>
    <t>G Vysoké Mýto</t>
  </si>
  <si>
    <t>VOŠP a SPgŠ Litomyšl</t>
  </si>
  <si>
    <t>G Polička</t>
  </si>
  <si>
    <t>G Mozartova Pce</t>
  </si>
  <si>
    <t>G Dašická Pce</t>
  </si>
  <si>
    <t>Schejbalová Eliška,96</t>
  </si>
  <si>
    <t>Svobodová Barbora,97</t>
  </si>
  <si>
    <t>Vojtíšková Dominika,95</t>
  </si>
  <si>
    <t>Prokopová Michaela,97</t>
  </si>
  <si>
    <t>Buřvalová Kateřina,98</t>
  </si>
  <si>
    <t>Kudrnáčová Adéla,97</t>
  </si>
  <si>
    <t>Půlpánová Karolína,95</t>
  </si>
  <si>
    <t>Kumperová Kateřina,97</t>
  </si>
  <si>
    <t>Šmídová Lenka,95</t>
  </si>
  <si>
    <t>Doudová Jana,97</t>
  </si>
  <si>
    <t>Cabicarová Tereza,97</t>
  </si>
  <si>
    <t>Vodičková Jana,95</t>
  </si>
  <si>
    <t>Zemanová,97</t>
  </si>
  <si>
    <t>Svobodová Kateřina,95</t>
  </si>
  <si>
    <t>Pekařová Veronika,96</t>
  </si>
  <si>
    <t>Zlatohlávková Irena,96</t>
  </si>
  <si>
    <t>Sádecká Kristýna,96</t>
  </si>
  <si>
    <t>Kůpová Sylvie,94</t>
  </si>
  <si>
    <t>Pilcová Kateřina,97</t>
  </si>
  <si>
    <t>Šmídová, Zlatohlávková, Doudová, Vodičková</t>
  </si>
  <si>
    <t>Kubíčková Lucie,98</t>
  </si>
  <si>
    <t>Flídrová Natálie,96</t>
  </si>
  <si>
    <t>Hájková Marie,96</t>
  </si>
  <si>
    <t>Křepelová Michaela,97</t>
  </si>
  <si>
    <t>Stránská Michaela,97</t>
  </si>
  <si>
    <t>Dostálová Lucie,98</t>
  </si>
  <si>
    <t>Slavíková Zuzana,94</t>
  </si>
  <si>
    <t>Holínková Kateřina,95</t>
  </si>
  <si>
    <t>Horáčková Linda,95</t>
  </si>
  <si>
    <t>Voclová Radka,96</t>
  </si>
  <si>
    <t>Seidlová Zdeňka,97</t>
  </si>
  <si>
    <t>Novotná Šárka,98</t>
  </si>
  <si>
    <t>Voleská Klára,98</t>
  </si>
  <si>
    <t>Doubková Andrea,95</t>
  </si>
  <si>
    <t>Smoláková Alexandra,98</t>
  </si>
  <si>
    <t>Mlejnková Martina,96</t>
  </si>
  <si>
    <t>Dostálová Denisa,96</t>
  </si>
  <si>
    <t>Flídrová Klára,97</t>
  </si>
  <si>
    <t>Ješinová Klára,96</t>
  </si>
  <si>
    <t>Přibylová Markéta,95</t>
  </si>
  <si>
    <t>Voleská, Novotná, Doubková, Seidlová</t>
  </si>
  <si>
    <t>Ješinová, Dostálová, Mlejnková, Smoláková</t>
  </si>
  <si>
    <t>Bobková Veronika,94</t>
  </si>
  <si>
    <t>Bobková Barbora,96</t>
  </si>
  <si>
    <t>Koutná Marie,95</t>
  </si>
  <si>
    <t>Bednářová Martina,96</t>
  </si>
  <si>
    <t>Uhlířová Marcela,96</t>
  </si>
  <si>
    <t>Vytlačilová Tereza,95</t>
  </si>
  <si>
    <t>Kozlová Karolína,97</t>
  </si>
  <si>
    <t>Šafářová Kristýna,98</t>
  </si>
  <si>
    <t>Štoudková Lenka,97</t>
  </si>
  <si>
    <t>Vytlačilová, Bobková B., Kozlová, Šafářová</t>
  </si>
  <si>
    <t> Anežka  Kubištová,96</t>
  </si>
  <si>
    <t> Silvie  Gruberová,98</t>
  </si>
  <si>
    <t> Edita  Hagarová,96</t>
  </si>
  <si>
    <t> Tereza Čaladi,96</t>
  </si>
  <si>
    <t> Veronika  Niščáková,97</t>
  </si>
  <si>
    <t> Klára   Ehlová,97</t>
  </si>
  <si>
    <t> Nikola   Pětíková,94</t>
  </si>
  <si>
    <t> Monika  Vostrčilová,98</t>
  </si>
  <si>
    <t> Denisa  Slepičková,95</t>
  </si>
  <si>
    <t> Helena  Sytko,96</t>
  </si>
  <si>
    <t> Barbora  Hudáková,97</t>
  </si>
  <si>
    <t> Kubištová, Niščáková, Čaladi, Gruberová</t>
  </si>
  <si>
    <t>Bibenová Kateřina,95</t>
  </si>
  <si>
    <t>Kubištová Eliška,95</t>
  </si>
  <si>
    <t>Źenková Barbora,98</t>
  </si>
  <si>
    <t>Horová Pavla,94</t>
  </si>
  <si>
    <t>Kupková Veronika,97</t>
  </si>
  <si>
    <t>Franclová Natálie,98</t>
  </si>
  <si>
    <t>Borovcová Taťána,98</t>
  </si>
  <si>
    <t>Stoklasová Lucie,97</t>
  </si>
  <si>
    <t>Doubravová Anna,96</t>
  </si>
  <si>
    <t>Krejnusová Tereza,96</t>
  </si>
  <si>
    <t>Kvapilová Kateřina,98</t>
  </si>
  <si>
    <t>Bibenová, Stoklasová, Kubištová, Kupková</t>
  </si>
  <si>
    <t xml:space="preserve">Zběhlíková Barbora,96 </t>
  </si>
  <si>
    <t>Qvaiserová Markéta,94</t>
  </si>
  <si>
    <t>Jadrná Tereza,95</t>
  </si>
  <si>
    <t>Havlová Iva,95</t>
  </si>
  <si>
    <t>Zběhlíková Barbora,96</t>
  </si>
  <si>
    <t>Tobišková Kateřina,97</t>
  </si>
  <si>
    <t>Dusilová Pavlína,96</t>
  </si>
  <si>
    <t>Hanzalová Marie,95</t>
  </si>
  <si>
    <t>Havlová, Jadrná, Tobišková, Qvaiserová</t>
  </si>
  <si>
    <t>Křenková Anežka,97</t>
  </si>
  <si>
    <t>Groulíková Klára,98</t>
  </si>
  <si>
    <t>Doudová Monika,98</t>
  </si>
  <si>
    <t>Betlachová Kristýna,96</t>
  </si>
  <si>
    <t>Hronová Lucie,98</t>
  </si>
  <si>
    <t>Dušková Anna,95</t>
  </si>
  <si>
    <t>Machková Natálie,98</t>
  </si>
  <si>
    <t>Hronová, Svobodová, Vojtíšková, Prokopová</t>
  </si>
  <si>
    <t>Punarová  Bára,96</t>
  </si>
  <si>
    <t>Marková Zuzana,98</t>
  </si>
  <si>
    <t>Ďásková Vendula,96</t>
  </si>
  <si>
    <t>Punarová Bára,96</t>
  </si>
  <si>
    <t>Uhlířová,Bednářová,Bobková, Křenková</t>
  </si>
  <si>
    <t>Flídrová, Kubíčková, Křepelová, Stránská</t>
  </si>
  <si>
    <t>1.</t>
  </si>
  <si>
    <t>2.</t>
  </si>
  <si>
    <t>3.</t>
  </si>
  <si>
    <t>4.</t>
  </si>
  <si>
    <t>5.</t>
  </si>
  <si>
    <t>6.</t>
  </si>
  <si>
    <t>7.</t>
  </si>
  <si>
    <t>8.</t>
  </si>
  <si>
    <t>100m - hoši</t>
  </si>
  <si>
    <t>400m - hoši</t>
  </si>
  <si>
    <t>1500m - hoši</t>
  </si>
  <si>
    <t>dálka - hoši</t>
  </si>
  <si>
    <t>výška - hoši</t>
  </si>
  <si>
    <t>koule - hoši</t>
  </si>
  <si>
    <t>štafeta - hoši</t>
  </si>
  <si>
    <t>Hoši - konečný bodový stav družstev</t>
  </si>
  <si>
    <t>100m</t>
  </si>
  <si>
    <t>400m</t>
  </si>
  <si>
    <t>1500m</t>
  </si>
  <si>
    <t>SPŠ Chrudim</t>
  </si>
  <si>
    <t>Jan Vincenci,94</t>
  </si>
  <si>
    <t>Petr Cink,95</t>
  </si>
  <si>
    <t>Vojtěch Škareda,97</t>
  </si>
  <si>
    <t>Lukáš Pilař,95</t>
  </si>
  <si>
    <t>Pilař, Vincenci, Trojan, Holeta</t>
  </si>
  <si>
    <t>Petr Trojan,95</t>
  </si>
  <si>
    <t>David Pražan,94</t>
  </si>
  <si>
    <t>Miroslav Šindelář,95</t>
  </si>
  <si>
    <t>Pavek Holeta,95</t>
  </si>
  <si>
    <t>Tomáš Horník,94</t>
  </si>
  <si>
    <t>Tomáš Blažek,96</t>
  </si>
  <si>
    <t>KUČERA Jakub,95</t>
  </si>
  <si>
    <t>David Zeman,96</t>
  </si>
  <si>
    <t>SPŠCH Pce</t>
  </si>
  <si>
    <t>LIDMILA Martin,95</t>
  </si>
  <si>
    <t>BĚLSKÝ Dominik,95</t>
  </si>
  <si>
    <t>BENÝŠEK Roman,96</t>
  </si>
  <si>
    <t>BOLEN Tomáš,96</t>
  </si>
  <si>
    <t>VEJBORNÝ Lukáš,97</t>
  </si>
  <si>
    <t>Lidmila, Vrabec, Bělský, Chejn</t>
  </si>
  <si>
    <t>VRABEC Milan,95</t>
  </si>
  <si>
    <t>JIRÁSEK Jan,95</t>
  </si>
  <si>
    <t>VYHLÍDAL Michal,95</t>
  </si>
  <si>
    <t>Kočí Jan,94</t>
  </si>
  <si>
    <t>Bělský Dominik,95</t>
  </si>
  <si>
    <t>CHEJN Michal,95</t>
  </si>
  <si>
    <t>SCHEJBAL Radek,97</t>
  </si>
  <si>
    <t>VSŠ a VOŠ MO</t>
  </si>
  <si>
    <t>Podeszva Ondřej,98</t>
  </si>
  <si>
    <t>Nepraš Jakub,95</t>
  </si>
  <si>
    <t>Móri Aleš,94</t>
  </si>
  <si>
    <t>Porzer Jakub,94</t>
  </si>
  <si>
    <t>Válek Jaroslav,97</t>
  </si>
  <si>
    <t>Horák Jakub,95</t>
  </si>
  <si>
    <t>Salamon Ludvík,98</t>
  </si>
  <si>
    <t>Vybíral Filip,97</t>
  </si>
  <si>
    <t>Linka Radim,97</t>
  </si>
  <si>
    <t>Svoboda Vítek,95</t>
  </si>
  <si>
    <t>Hvozdovič Miroslav,94</t>
  </si>
  <si>
    <t>Strouhal Štěpán,94</t>
  </si>
  <si>
    <t>Morávek Tomáš,94</t>
  </si>
  <si>
    <t>Zákravský Lukáš,94</t>
  </si>
  <si>
    <t>Mlynka Tomáš,94</t>
  </si>
  <si>
    <t>Valenta Antonín,97</t>
  </si>
  <si>
    <t>Hanuš Jiří,94</t>
  </si>
  <si>
    <t>Svoboda, Špičák, Valenta, Rabas</t>
  </si>
  <si>
    <t>Teslík Matěj,96</t>
  </si>
  <si>
    <t>Rabas Pavel,96</t>
  </si>
  <si>
    <t>Špičák Daniel,97</t>
  </si>
  <si>
    <t>Kotajny Jan,94</t>
  </si>
  <si>
    <t>Svoboda Dominik,96</t>
  </si>
  <si>
    <t>Salfický Adam,97</t>
  </si>
  <si>
    <t>Hroděj Daniel,94</t>
  </si>
  <si>
    <t>Sháněl Michal,97</t>
  </si>
  <si>
    <t>Smolák Petr,94</t>
  </si>
  <si>
    <t>Klát Stanislav,96</t>
  </si>
  <si>
    <t>Viktorín Martin,97</t>
  </si>
  <si>
    <t>Hroděj, Scháněl, Klát, Smolák</t>
  </si>
  <si>
    <t>Kašpar Tomáš,94</t>
  </si>
  <si>
    <t>Doskočil Jan,97</t>
  </si>
  <si>
    <t>Kopecký Ondřej,97</t>
  </si>
  <si>
    <t>Pavlák Vojtěch,97</t>
  </si>
  <si>
    <t>Semrád Ladislav,97</t>
  </si>
  <si>
    <t>Hroděj Petr,94</t>
  </si>
  <si>
    <t>Dolanský Michal,96</t>
  </si>
  <si>
    <t>Machek Jiří,98</t>
  </si>
  <si>
    <t>Slaný Filip,97</t>
  </si>
  <si>
    <t>Kučera David,95</t>
  </si>
  <si>
    <t>Grodl, Machek, Švanda, Slaný</t>
  </si>
  <si>
    <t>Švanda Martin,95</t>
  </si>
  <si>
    <t>Sláma Ladislav,98</t>
  </si>
  <si>
    <t>Tomšů Jan,98</t>
  </si>
  <si>
    <t>Kilian David,96</t>
  </si>
  <si>
    <t>Tušla, Martušin, Tomšů, Kilian</t>
  </si>
  <si>
    <t>Grodl Lukáš,94</t>
  </si>
  <si>
    <t>Tušla Václav,95</t>
  </si>
  <si>
    <t>Martušin Marek,95</t>
  </si>
  <si>
    <t>Paulíček Jiří,95</t>
  </si>
  <si>
    <t>SPŠE Pce</t>
  </si>
  <si>
    <t>Vojtěch NETYMACH,94</t>
  </si>
  <si>
    <t>Jiří KUNT,95</t>
  </si>
  <si>
    <t>Tomáš HALBRŠTÁT,95</t>
  </si>
  <si>
    <t>ANDRLE Tomáš,97</t>
  </si>
  <si>
    <t>Martin PLEVA,94</t>
  </si>
  <si>
    <t>Jan ČAPEK,94</t>
  </si>
  <si>
    <t>Kunt, Flídr, Netymach, Andrle</t>
  </si>
  <si>
    <t>Netymach Vojtěch,94</t>
  </si>
  <si>
    <t>Ondřej KARÁSEK,94</t>
  </si>
  <si>
    <t>Jan FLÍDR,94</t>
  </si>
  <si>
    <t>Jan SECKÝ,94</t>
  </si>
  <si>
    <t>Lukáš HORNÍK,94</t>
  </si>
  <si>
    <t>BEDNÁŘ Patrik,94</t>
  </si>
  <si>
    <t>VOŠ a SŠT Č. Třebová</t>
  </si>
  <si>
    <t>Martin Borovička ,96</t>
  </si>
  <si>
    <t>Lukáš Anýž,96</t>
  </si>
  <si>
    <t>Filip Radimecký,95</t>
  </si>
  <si>
    <t>Čeněk Le,96</t>
  </si>
  <si>
    <t>Anýž, Le, Borovička, Langr</t>
  </si>
  <si>
    <t>David Holinka,94</t>
  </si>
  <si>
    <t>Patrik Langr,96</t>
  </si>
  <si>
    <t>Alexander Konečný,96</t>
  </si>
  <si>
    <t>Boris Teplý,94</t>
  </si>
  <si>
    <t>Viktor Koutný,96</t>
  </si>
  <si>
    <t>Koutný Viktor,96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</si>
</sst>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mm:ss\,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47" fontId="0" fillId="0" borderId="0" xfId="0" applyNumberFormat="1" applyBorder="1" applyAlignment="1" applyProtection="1">
      <alignment/>
      <protection locked="0"/>
    </xf>
    <xf numFmtId="47" fontId="0" fillId="0" borderId="18" xfId="0" applyNumberFormat="1" applyBorder="1" applyAlignment="1" applyProtection="1">
      <alignment/>
      <protection locked="0"/>
    </xf>
    <xf numFmtId="47" fontId="6" fillId="0" borderId="19" xfId="0" applyNumberFormat="1" applyFont="1" applyBorder="1" applyAlignment="1" applyProtection="1">
      <alignment/>
      <protection locked="0"/>
    </xf>
    <xf numFmtId="47" fontId="6" fillId="0" borderId="20" xfId="0" applyNumberFormat="1" applyFont="1" applyBorder="1" applyAlignment="1" applyProtection="1">
      <alignment/>
      <protection locked="0"/>
    </xf>
    <xf numFmtId="47" fontId="6" fillId="0" borderId="21" xfId="0" applyNumberFormat="1" applyFont="1" applyBorder="1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locked="0"/>
    </xf>
    <xf numFmtId="166" fontId="0" fillId="0" borderId="18" xfId="0" applyNumberFormat="1" applyBorder="1" applyAlignment="1" applyProtection="1">
      <alignment/>
      <protection locked="0"/>
    </xf>
    <xf numFmtId="166" fontId="6" fillId="0" borderId="19" xfId="0" applyNumberFormat="1" applyFont="1" applyBorder="1" applyAlignment="1" applyProtection="1">
      <alignment/>
      <protection locked="0"/>
    </xf>
    <xf numFmtId="166" fontId="6" fillId="0" borderId="21" xfId="0" applyNumberFormat="1" applyFon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 wrapText="1"/>
      <protection hidden="1"/>
    </xf>
    <xf numFmtId="1" fontId="0" fillId="0" borderId="0" xfId="0" applyNumberFormat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/>
      <protection locked="0"/>
    </xf>
    <xf numFmtId="1" fontId="6" fillId="0" borderId="21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2" fontId="6" fillId="0" borderId="19" xfId="0" applyNumberFormat="1" applyFont="1" applyBorder="1" applyAlignment="1" applyProtection="1">
      <alignment/>
      <protection locked="0"/>
    </xf>
    <xf numFmtId="2" fontId="6" fillId="0" borderId="2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" fontId="0" fillId="0" borderId="24" xfId="0" applyNumberForma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1" fontId="0" fillId="0" borderId="26" xfId="0" applyNumberForma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1" fontId="1" fillId="32" borderId="11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0" fillId="0" borderId="13" xfId="0" applyFont="1" applyBorder="1" applyAlignment="1" applyProtection="1">
      <alignment wrapText="1"/>
      <protection hidden="1"/>
    </xf>
    <xf numFmtId="1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47" fontId="10" fillId="0" borderId="0" xfId="0" applyNumberFormat="1" applyFont="1" applyAlignment="1">
      <alignment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7" fillId="32" borderId="27" xfId="0" applyFont="1" applyFill="1" applyBorder="1" applyAlignment="1" applyProtection="1">
      <alignment horizontal="center"/>
      <protection hidden="1"/>
    </xf>
    <xf numFmtId="0" fontId="7" fillId="32" borderId="23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2" fillId="0" borderId="12" xfId="0" applyFont="1" applyBorder="1" applyAlignment="1" applyProtection="1">
      <alignment wrapText="1"/>
      <protection hidden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32" borderId="27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28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7" fillId="32" borderId="2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8" fillId="33" borderId="12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26.25390625" style="0" customWidth="1"/>
    <col min="4" max="4" width="10.625" style="31" customWidth="1"/>
    <col min="5" max="5" width="3.625" style="0" customWidth="1"/>
  </cols>
  <sheetData>
    <row r="1" spans="1:5" ht="18.75" customHeight="1" thickBot="1">
      <c r="A1" s="7"/>
      <c r="B1" s="26" t="s">
        <v>26</v>
      </c>
      <c r="C1" s="7"/>
      <c r="D1" s="27"/>
      <c r="E1" s="9"/>
    </row>
    <row r="2" spans="1:5" ht="24.75" customHeight="1" thickTop="1">
      <c r="A2" s="11" t="s">
        <v>12</v>
      </c>
      <c r="B2" s="12" t="s">
        <v>15</v>
      </c>
      <c r="C2" s="13" t="s">
        <v>2</v>
      </c>
      <c r="D2" s="28" t="s">
        <v>7</v>
      </c>
      <c r="E2" s="14"/>
    </row>
    <row r="3" spans="1:5" ht="24.75" customHeight="1">
      <c r="A3" s="15"/>
      <c r="B3" s="68" t="str">
        <f>celkem!L11</f>
        <v>Hájková Marie,96</v>
      </c>
      <c r="C3" s="68" t="str">
        <f>celkem!K11</f>
        <v>G Česká Třebová</v>
      </c>
      <c r="D3" s="29">
        <v>8.9</v>
      </c>
      <c r="E3" s="17" t="s">
        <v>20</v>
      </c>
    </row>
    <row r="4" spans="1:5" ht="24.75" customHeight="1">
      <c r="A4" s="15"/>
      <c r="B4" s="68" t="str">
        <f>celkem!L25</f>
        <v>Kubištová Eliška,95</v>
      </c>
      <c r="C4" s="68" t="str">
        <f>celkem!K25</f>
        <v>G Dašická Pce</v>
      </c>
      <c r="D4" s="29">
        <v>8.3</v>
      </c>
      <c r="E4" s="17" t="s">
        <v>20</v>
      </c>
    </row>
    <row r="5" spans="1:5" ht="24.75" customHeight="1">
      <c r="A5" s="15"/>
      <c r="B5" s="68" t="str">
        <f>celkem!L6</f>
        <v>Kumperová Kateřina,97</v>
      </c>
      <c r="C5" s="68" t="str">
        <f>celkem!K6</f>
        <v>Bohemia Chrudim</v>
      </c>
      <c r="D5" s="29">
        <v>9.6</v>
      </c>
      <c r="E5" s="17" t="s">
        <v>20</v>
      </c>
    </row>
    <row r="6" spans="1:5" ht="24.75" customHeight="1">
      <c r="A6" s="15"/>
      <c r="B6" s="68" t="str">
        <f>celkem!L17</f>
        <v>Jadrná Tereza,95</v>
      </c>
      <c r="C6" s="68" t="str">
        <f>celkem!K17</f>
        <v>VOŠP a SPgŠ Litomyšl</v>
      </c>
      <c r="D6" s="29">
        <v>8.8</v>
      </c>
      <c r="E6" s="17" t="s">
        <v>20</v>
      </c>
    </row>
    <row r="7" spans="1:5" ht="24.75" customHeight="1">
      <c r="A7" s="15"/>
      <c r="B7" s="68" t="str">
        <f>celkem!L18</f>
        <v>Bobková Veronika,94</v>
      </c>
      <c r="C7" s="68" t="str">
        <f>celkem!K18</f>
        <v>G Polička</v>
      </c>
      <c r="D7" s="29">
        <v>9</v>
      </c>
      <c r="E7" s="17" t="s">
        <v>20</v>
      </c>
    </row>
    <row r="8" spans="1:5" ht="24.75" customHeight="1">
      <c r="A8" s="15"/>
      <c r="B8" s="68" t="str">
        <f>celkem!L3</f>
        <v>Hronová Lucie,98</v>
      </c>
      <c r="C8" s="68" t="str">
        <f>celkem!K3</f>
        <v>GJR Chrudim</v>
      </c>
      <c r="D8" s="29">
        <v>9.1</v>
      </c>
      <c r="E8" s="17" t="s">
        <v>20</v>
      </c>
    </row>
    <row r="9" spans="1:5" ht="24.75" customHeight="1">
      <c r="A9" s="15"/>
      <c r="B9" s="68" t="str">
        <f>celkem!L16</f>
        <v>Punarová  Bára,96</v>
      </c>
      <c r="C9" s="68" t="str">
        <f>celkem!K16</f>
        <v>VOŠP a SPgŠ Litomyšl</v>
      </c>
      <c r="D9" s="29">
        <v>9</v>
      </c>
      <c r="E9" s="17" t="s">
        <v>20</v>
      </c>
    </row>
    <row r="10" spans="1:5" ht="24.75" customHeight="1">
      <c r="A10" s="15"/>
      <c r="B10" s="68" t="str">
        <f>celkem!L22</f>
        <v> Silvie  Gruberová,98</v>
      </c>
      <c r="C10" s="68" t="str">
        <f>celkem!K22</f>
        <v>G Mozartova Pce</v>
      </c>
      <c r="D10" s="29">
        <v>8.9</v>
      </c>
      <c r="E10" s="17" t="s">
        <v>20</v>
      </c>
    </row>
    <row r="11" spans="1:5" ht="24.75" customHeight="1">
      <c r="A11" s="15"/>
      <c r="B11" s="68" t="str">
        <f>celkem!L12</f>
        <v>Seidlová Zdeňka,97</v>
      </c>
      <c r="C11" s="68" t="str">
        <f>celkem!K12</f>
        <v>G Vysoké Mýto</v>
      </c>
      <c r="D11" s="29">
        <v>7.5</v>
      </c>
      <c r="E11" s="17" t="s">
        <v>20</v>
      </c>
    </row>
    <row r="12" spans="1:5" ht="24.75" customHeight="1">
      <c r="A12" s="15"/>
      <c r="B12" s="68" t="str">
        <f>celkem!L23</f>
        <v>Betlachová Kristýna,96</v>
      </c>
      <c r="C12" s="68" t="str">
        <f>celkem!K23</f>
        <v>G Mozartova Pce</v>
      </c>
      <c r="D12" s="29">
        <v>9</v>
      </c>
      <c r="E12" s="17" t="s">
        <v>20</v>
      </c>
    </row>
    <row r="13" spans="1:5" ht="24.75" customHeight="1">
      <c r="A13" s="15"/>
      <c r="B13" s="68" t="str">
        <f>celkem!L14</f>
        <v>Voleská Klára,98</v>
      </c>
      <c r="C13" s="68" t="str">
        <f>celkem!K14</f>
        <v>G Vysoké Mýto</v>
      </c>
      <c r="D13" s="29">
        <v>8.7</v>
      </c>
      <c r="E13" s="17" t="s">
        <v>20</v>
      </c>
    </row>
    <row r="14" spans="1:5" ht="24.75" customHeight="1">
      <c r="A14" s="15"/>
      <c r="B14" s="68" t="str">
        <f>celkem!L13</f>
        <v>Novotná Šárka,98</v>
      </c>
      <c r="C14" s="68" t="str">
        <f>celkem!K13</f>
        <v>G Vysoké Mýto</v>
      </c>
      <c r="D14" s="29">
        <v>8</v>
      </c>
      <c r="E14" s="17" t="s">
        <v>20</v>
      </c>
    </row>
    <row r="15" spans="1:5" ht="24.75" customHeight="1">
      <c r="A15" s="15"/>
      <c r="B15" s="68" t="str">
        <f>celkem!L8</f>
        <v>Doudová Jana,97</v>
      </c>
      <c r="C15" s="68" t="str">
        <f>celkem!K8</f>
        <v>Bohemia Chrudim</v>
      </c>
      <c r="D15" s="29">
        <v>8.8</v>
      </c>
      <c r="E15" s="17" t="s">
        <v>20</v>
      </c>
    </row>
    <row r="16" spans="1:5" ht="24.75" customHeight="1">
      <c r="A16" s="15"/>
      <c r="B16" s="68" t="str">
        <f>celkem!L19</f>
        <v>Bobková Barbora,96</v>
      </c>
      <c r="C16" s="68" t="str">
        <f>celkem!K19</f>
        <v>G Polička</v>
      </c>
      <c r="D16" s="29">
        <v>8.8</v>
      </c>
      <c r="E16" s="17" t="s">
        <v>20</v>
      </c>
    </row>
    <row r="17" spans="1:5" ht="24.75" customHeight="1">
      <c r="A17" s="15"/>
      <c r="B17" s="68" t="str">
        <f>celkem!L9</f>
        <v>Kubíčková Lucie,98</v>
      </c>
      <c r="C17" s="68" t="str">
        <f>celkem!K9</f>
        <v>G Česká Třebová</v>
      </c>
      <c r="D17" s="29">
        <v>8.7</v>
      </c>
      <c r="E17" s="17" t="s">
        <v>20</v>
      </c>
    </row>
    <row r="18" spans="1:5" ht="24.75" customHeight="1">
      <c r="A18" s="15"/>
      <c r="B18" s="68" t="str">
        <f>celkem!L21</f>
        <v> Anežka  Kubištová,96</v>
      </c>
      <c r="C18" s="68" t="str">
        <f>celkem!K21</f>
        <v>G Mozartova Pce</v>
      </c>
      <c r="D18" s="29">
        <v>7.9</v>
      </c>
      <c r="E18" s="17" t="s">
        <v>20</v>
      </c>
    </row>
    <row r="19" spans="1:5" ht="24.75" customHeight="1">
      <c r="A19" s="15"/>
      <c r="B19" s="68">
        <f>celkem!L5</f>
        <v>0</v>
      </c>
      <c r="C19" s="68" t="str">
        <f>celkem!K5</f>
        <v>GJR Chrudim</v>
      </c>
      <c r="D19" s="29"/>
      <c r="E19" s="17" t="s">
        <v>20</v>
      </c>
    </row>
    <row r="20" spans="1:5" ht="24.75" customHeight="1">
      <c r="A20" s="15"/>
      <c r="B20" s="68" t="str">
        <f>celkem!L15</f>
        <v>Zběhlíková Barbora,96 </v>
      </c>
      <c r="C20" s="68" t="str">
        <f>celkem!K15</f>
        <v>VOŠP a SPgŠ Litomyšl</v>
      </c>
      <c r="D20" s="29">
        <v>8.9</v>
      </c>
      <c r="E20" s="17" t="s">
        <v>20</v>
      </c>
    </row>
    <row r="21" spans="1:5" ht="24.75" customHeight="1">
      <c r="A21" s="15"/>
      <c r="B21" s="68" t="str">
        <f>celkem!L4</f>
        <v>Schejbalová Eliška,96</v>
      </c>
      <c r="C21" s="68" t="str">
        <f>celkem!K4</f>
        <v>GJR Chrudim</v>
      </c>
      <c r="D21" s="29">
        <v>9</v>
      </c>
      <c r="E21" s="17" t="s">
        <v>20</v>
      </c>
    </row>
    <row r="22" spans="1:5" ht="24.75" customHeight="1">
      <c r="A22" s="15"/>
      <c r="B22" s="68" t="str">
        <f>celkem!L20</f>
        <v>Koutná Marie,95</v>
      </c>
      <c r="C22" s="68" t="str">
        <f>celkem!K20</f>
        <v>G Polička</v>
      </c>
      <c r="D22" s="29">
        <v>8.9</v>
      </c>
      <c r="E22" s="17" t="s">
        <v>20</v>
      </c>
    </row>
    <row r="23" spans="1:5" ht="24.75" customHeight="1">
      <c r="A23" s="15"/>
      <c r="B23" s="68" t="str">
        <f>celkem!L10</f>
        <v>Flídrová Natálie,96</v>
      </c>
      <c r="C23" s="68" t="str">
        <f>celkem!K10</f>
        <v>G Česká Třebová</v>
      </c>
      <c r="D23" s="29">
        <v>8.3</v>
      </c>
      <c r="E23" s="17" t="s">
        <v>20</v>
      </c>
    </row>
    <row r="24" spans="1:5" ht="24.75" customHeight="1">
      <c r="A24" s="15"/>
      <c r="B24" s="68" t="str">
        <f>celkem!L24</f>
        <v>Bibenová Kateřina,95</v>
      </c>
      <c r="C24" s="68" t="str">
        <f>celkem!K24</f>
        <v>G Dašická Pce</v>
      </c>
      <c r="D24" s="29">
        <v>8.5</v>
      </c>
      <c r="E24" s="17" t="s">
        <v>20</v>
      </c>
    </row>
    <row r="25" spans="1:5" ht="24.75" customHeight="1">
      <c r="A25" s="15"/>
      <c r="B25" s="68" t="str">
        <f>celkem!L7</f>
        <v>Šmídová Lenka,95</v>
      </c>
      <c r="C25" s="68" t="str">
        <f>celkem!K7</f>
        <v>Bohemia Chrudim</v>
      </c>
      <c r="D25" s="29">
        <v>9.2</v>
      </c>
      <c r="E25" s="17" t="s">
        <v>20</v>
      </c>
    </row>
    <row r="26" spans="1:5" ht="24.75" customHeight="1">
      <c r="A26" s="15"/>
      <c r="B26" s="68" t="str">
        <f>celkem!L26</f>
        <v>Źenková Barbora,98</v>
      </c>
      <c r="C26" s="68" t="str">
        <f>celkem!K26</f>
        <v>G Dašická Pce</v>
      </c>
      <c r="D26" s="29">
        <v>9.2</v>
      </c>
      <c r="E26" s="17" t="s">
        <v>20</v>
      </c>
    </row>
    <row r="27" spans="1:5" ht="24.75" customHeight="1">
      <c r="A27" s="15"/>
      <c r="B27" s="68"/>
      <c r="C27" s="81"/>
      <c r="D27" s="29"/>
      <c r="E27" s="17"/>
    </row>
    <row r="28" spans="1:5" ht="24.75" customHeight="1">
      <c r="A28" s="15"/>
      <c r="B28" s="68"/>
      <c r="C28" s="81"/>
      <c r="D28" s="29"/>
      <c r="E28" s="17"/>
    </row>
    <row r="29" spans="1:5" ht="24.75" customHeight="1" thickBot="1">
      <c r="A29" s="15"/>
      <c r="B29" s="15"/>
      <c r="C29" s="16"/>
      <c r="D29" s="30"/>
      <c r="E29" s="19"/>
    </row>
    <row r="3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37.25390625" style="0" customWidth="1"/>
    <col min="3" max="3" width="19.75390625" style="0" customWidth="1"/>
    <col min="4" max="4" width="10.75390625" style="31" customWidth="1"/>
    <col min="5" max="5" width="3.75390625" style="0" customWidth="1"/>
  </cols>
  <sheetData>
    <row r="1" spans="1:5" ht="18.75" customHeight="1" thickBot="1">
      <c r="A1" s="7"/>
      <c r="B1" s="26" t="s">
        <v>150</v>
      </c>
      <c r="C1" s="7"/>
      <c r="D1" s="27"/>
      <c r="E1" s="9"/>
    </row>
    <row r="2" spans="1:5" ht="24.75" customHeight="1" thickTop="1">
      <c r="A2" s="11" t="s">
        <v>12</v>
      </c>
      <c r="B2" s="12" t="s">
        <v>15</v>
      </c>
      <c r="C2" s="13" t="s">
        <v>2</v>
      </c>
      <c r="D2" s="28" t="s">
        <v>7</v>
      </c>
      <c r="E2" s="14"/>
    </row>
    <row r="3" spans="1:5" ht="24.75" customHeight="1">
      <c r="A3" s="15"/>
      <c r="B3" s="61">
        <f>'celkem (2)'!M8</f>
        <v>0</v>
      </c>
      <c r="C3" s="60" t="str">
        <f>'celkem (2)'!K8</f>
        <v>SPŠCH Pce</v>
      </c>
      <c r="D3" s="29"/>
      <c r="E3" s="17" t="s">
        <v>20</v>
      </c>
    </row>
    <row r="4" spans="1:5" ht="24.75" customHeight="1">
      <c r="A4" s="15"/>
      <c r="B4" s="61" t="str">
        <f>'celkem (2)'!M19</f>
        <v>Švanda Martin,95</v>
      </c>
      <c r="C4" s="60" t="str">
        <f>'celkem (2)'!K19</f>
        <v>G Polička</v>
      </c>
      <c r="D4" s="29">
        <v>56.4</v>
      </c>
      <c r="E4" s="17" t="s">
        <v>20</v>
      </c>
    </row>
    <row r="5" spans="1:5" ht="24.75" customHeight="1">
      <c r="A5" s="15"/>
      <c r="B5" s="61" t="str">
        <f>'celkem (2)'!M9</f>
        <v>Nepraš Jakub,95</v>
      </c>
      <c r="C5" s="60" t="str">
        <f>'celkem (2)'!K9</f>
        <v>VSŠ a VOŠ MO</v>
      </c>
      <c r="D5" s="29">
        <v>56.6</v>
      </c>
      <c r="E5" s="17" t="s">
        <v>20</v>
      </c>
    </row>
    <row r="6" spans="1:5" ht="24.75" customHeight="1">
      <c r="A6" s="15"/>
      <c r="B6" s="61" t="str">
        <f>'celkem (2)'!M21</f>
        <v>Jiří KUNT,95</v>
      </c>
      <c r="C6" s="60" t="str">
        <f>'celkem (2)'!K21</f>
        <v>SPŠE Pce</v>
      </c>
      <c r="D6" s="29">
        <v>53.4</v>
      </c>
      <c r="E6" s="17" t="s">
        <v>20</v>
      </c>
    </row>
    <row r="7" spans="1:5" ht="24.75" customHeight="1">
      <c r="A7" s="15"/>
      <c r="B7" s="61" t="str">
        <f>'celkem (2)'!M5</f>
        <v>Tomáš Blažek,96</v>
      </c>
      <c r="C7" s="60" t="str">
        <f>'celkem (2)'!K5</f>
        <v>SPŠ Chrudim</v>
      </c>
      <c r="D7" s="29">
        <v>55.5</v>
      </c>
      <c r="E7" s="17" t="s">
        <v>20</v>
      </c>
    </row>
    <row r="8" spans="1:5" ht="24.75" customHeight="1">
      <c r="A8" s="15"/>
      <c r="B8" s="61" t="str">
        <f>'celkem (2)'!M15</f>
        <v>Sháněl Michal,97</v>
      </c>
      <c r="C8" s="60" t="str">
        <f>'celkem (2)'!K15</f>
        <v>G Vysoké Mýto</v>
      </c>
      <c r="D8" s="29">
        <v>57.4</v>
      </c>
      <c r="E8" s="17" t="s">
        <v>20</v>
      </c>
    </row>
    <row r="9" spans="1:5" ht="24.75" customHeight="1">
      <c r="A9" s="15"/>
      <c r="B9" s="61" t="str">
        <f>'celkem (2)'!M4</f>
        <v>David Pražan,94</v>
      </c>
      <c r="C9" s="60" t="str">
        <f>'celkem (2)'!K4</f>
        <v>SPŠ Chrudim</v>
      </c>
      <c r="D9" s="29">
        <v>0</v>
      </c>
      <c r="E9" s="17" t="s">
        <v>20</v>
      </c>
    </row>
    <row r="10" spans="1:5" ht="24.75" customHeight="1">
      <c r="A10" s="15"/>
      <c r="B10" s="61" t="str">
        <f>'celkem (2)'!M20</f>
        <v>Grodl Lukáš,94</v>
      </c>
      <c r="C10" s="60" t="str">
        <f>'celkem (2)'!K20</f>
        <v>G Polička</v>
      </c>
      <c r="D10" s="29">
        <v>59.3</v>
      </c>
      <c r="E10" s="17" t="s">
        <v>20</v>
      </c>
    </row>
    <row r="11" spans="1:5" ht="24.75" customHeight="1">
      <c r="A11" s="15"/>
      <c r="B11" s="61" t="str">
        <f>'celkem (2)'!M10</f>
        <v>Salamon Ludvík,98</v>
      </c>
      <c r="C11" s="60" t="str">
        <f>'celkem (2)'!K10</f>
        <v>VSŠ a VOŠ MO</v>
      </c>
      <c r="D11" s="29">
        <v>55</v>
      </c>
      <c r="E11" s="17" t="s">
        <v>20</v>
      </c>
    </row>
    <row r="12" spans="1:5" ht="24.75" customHeight="1">
      <c r="A12" s="15"/>
      <c r="B12" s="61" t="str">
        <f>'celkem (2)'!M24</f>
        <v>Lukáš Anýž,96</v>
      </c>
      <c r="C12" s="60" t="str">
        <f>'celkem (2)'!K24</f>
        <v>VOŠ a SŠT Č. Třebová</v>
      </c>
      <c r="D12" s="29">
        <v>59.1</v>
      </c>
      <c r="E12" s="17" t="s">
        <v>20</v>
      </c>
    </row>
    <row r="13" spans="1:5" ht="24.75" customHeight="1">
      <c r="A13" s="15"/>
      <c r="B13" s="61" t="str">
        <f>'celkem (2)'!M7</f>
        <v>VRABEC Milan,95</v>
      </c>
      <c r="C13" s="60" t="str">
        <f>'celkem (2)'!K7</f>
        <v>SPŠCH Pce</v>
      </c>
      <c r="D13" s="29">
        <v>58.3</v>
      </c>
      <c r="E13" s="17" t="s">
        <v>20</v>
      </c>
    </row>
    <row r="14" spans="1:5" ht="24.75" customHeight="1">
      <c r="A14" s="15"/>
      <c r="B14" s="61">
        <f>'celkem (2)'!M26</f>
        <v>0</v>
      </c>
      <c r="C14" s="60" t="str">
        <f>'celkem (2)'!K26</f>
        <v>VOŠ a SŠT Č. Třebová</v>
      </c>
      <c r="D14" s="29"/>
      <c r="E14" s="17" t="s">
        <v>20</v>
      </c>
    </row>
    <row r="15" spans="1:5" ht="24.75" customHeight="1">
      <c r="A15" s="15"/>
      <c r="B15" s="61" t="str">
        <f>'celkem (2)'!M11</f>
        <v>Svoboda Vítek,95</v>
      </c>
      <c r="C15" s="60" t="str">
        <f>'celkem (2)'!K11</f>
        <v>VSŠ a VOŠ MO</v>
      </c>
      <c r="D15" s="29">
        <v>56.4</v>
      </c>
      <c r="E15" s="17" t="s">
        <v>20</v>
      </c>
    </row>
    <row r="16" spans="1:5" ht="24.75" customHeight="1">
      <c r="A16" s="15"/>
      <c r="B16" s="61" t="str">
        <f>'celkem (2)'!M25</f>
        <v>Patrik Langr,96</v>
      </c>
      <c r="C16" s="60" t="str">
        <f>'celkem (2)'!K25</f>
        <v>VOŠ a SŠT Č. Třebová</v>
      </c>
      <c r="D16" s="29">
        <v>54.1</v>
      </c>
      <c r="E16" s="17" t="s">
        <v>20</v>
      </c>
    </row>
    <row r="17" spans="1:5" ht="24.75" customHeight="1">
      <c r="A17" s="15"/>
      <c r="B17" s="61" t="str">
        <f>'celkem (2)'!M6</f>
        <v>BĚLSKÝ Dominik,95</v>
      </c>
      <c r="C17" s="60" t="str">
        <f>'celkem (2)'!K6</f>
        <v>SPŠCH Pce</v>
      </c>
      <c r="D17" s="29">
        <v>56.3</v>
      </c>
      <c r="E17" s="17" t="s">
        <v>20</v>
      </c>
    </row>
    <row r="18" spans="1:5" ht="24.75" customHeight="1">
      <c r="A18" s="15"/>
      <c r="B18" s="61" t="str">
        <f>'celkem (2)'!M17</f>
        <v>Pavlák Vojtěch,97</v>
      </c>
      <c r="C18" s="60" t="str">
        <f>'celkem (2)'!K17</f>
        <v>G Vysoké Mýto</v>
      </c>
      <c r="D18" s="29">
        <v>0</v>
      </c>
      <c r="E18" s="17" t="s">
        <v>20</v>
      </c>
    </row>
    <row r="19" spans="1:5" ht="24.75" customHeight="1">
      <c r="A19" s="15"/>
      <c r="B19" s="61" t="str">
        <f>'celkem (2)'!M18</f>
        <v>Slaný Filip,97</v>
      </c>
      <c r="C19" s="60" t="str">
        <f>'celkem (2)'!K18</f>
        <v>G Polička</v>
      </c>
      <c r="D19" s="29">
        <v>57.1</v>
      </c>
      <c r="E19" s="17" t="s">
        <v>20</v>
      </c>
    </row>
    <row r="20" spans="1:5" ht="24.75" customHeight="1">
      <c r="A20" s="15"/>
      <c r="B20" s="61" t="str">
        <f>'celkem (2)'!M3</f>
        <v>Jan Vincenci,94</v>
      </c>
      <c r="C20" s="60" t="str">
        <f>'celkem (2)'!K3</f>
        <v>SPŠ Chrudim</v>
      </c>
      <c r="D20" s="29">
        <v>53.5</v>
      </c>
      <c r="E20" s="17" t="s">
        <v>20</v>
      </c>
    </row>
    <row r="21" spans="1:5" ht="24.75" customHeight="1">
      <c r="A21" s="15"/>
      <c r="B21" s="61" t="str">
        <f>'celkem (2)'!M16</f>
        <v>Kašpar Tomáš,94</v>
      </c>
      <c r="C21" s="60" t="str">
        <f>'celkem (2)'!K16</f>
        <v>G Vysoké Mýto</v>
      </c>
      <c r="D21" s="29">
        <v>67</v>
      </c>
      <c r="E21" s="17" t="s">
        <v>20</v>
      </c>
    </row>
    <row r="22" spans="1:5" ht="24.75" customHeight="1">
      <c r="A22" s="15"/>
      <c r="B22" s="61" t="str">
        <f>'celkem (2)'!M22</f>
        <v>Netymach Vojtěch,94</v>
      </c>
      <c r="C22" s="60" t="str">
        <f>'celkem (2)'!K22</f>
        <v>SPŠE Pce</v>
      </c>
      <c r="D22" s="29">
        <v>54</v>
      </c>
      <c r="E22" s="17" t="s">
        <v>20</v>
      </c>
    </row>
    <row r="23" spans="1:5" ht="24.75" customHeight="1">
      <c r="A23" s="15"/>
      <c r="B23" s="61" t="str">
        <f>'celkem (2)'!M12</f>
        <v>Morávek Tomáš,94</v>
      </c>
      <c r="C23" s="60" t="str">
        <f>'celkem (2)'!K12</f>
        <v>Bohemia Chrudim</v>
      </c>
      <c r="D23" s="29">
        <v>58.4</v>
      </c>
      <c r="E23" s="17" t="s">
        <v>20</v>
      </c>
    </row>
    <row r="24" spans="1:5" ht="24.75" customHeight="1">
      <c r="A24" s="15"/>
      <c r="B24" s="61" t="str">
        <f>'celkem (2)'!M23</f>
        <v>ANDRLE Tomáš,97</v>
      </c>
      <c r="C24" s="60" t="str">
        <f>'celkem (2)'!K23</f>
        <v>SPŠE Pce</v>
      </c>
      <c r="D24" s="29">
        <v>0</v>
      </c>
      <c r="E24" s="17" t="s">
        <v>20</v>
      </c>
    </row>
    <row r="25" spans="1:5" ht="24.75" customHeight="1">
      <c r="A25" s="15"/>
      <c r="B25" s="61" t="str">
        <f>'celkem (2)'!M14</f>
        <v>Rabas Pavel,96</v>
      </c>
      <c r="C25" s="60" t="str">
        <f>'celkem (2)'!K14</f>
        <v>Bohemia Chrudim</v>
      </c>
      <c r="D25" s="29">
        <v>56.5</v>
      </c>
      <c r="E25" s="17" t="s">
        <v>20</v>
      </c>
    </row>
    <row r="26" spans="1:5" ht="24.75" customHeight="1">
      <c r="A26" s="15"/>
      <c r="B26" s="61" t="str">
        <f>'celkem (2)'!M13</f>
        <v>Teslík Matěj,96</v>
      </c>
      <c r="C26" s="60" t="str">
        <f>'celkem (2)'!K13</f>
        <v>Bohemia Chrudim</v>
      </c>
      <c r="D26" s="29">
        <v>57.8</v>
      </c>
      <c r="E26" s="17" t="s">
        <v>20</v>
      </c>
    </row>
    <row r="27" spans="1:5" ht="24.75" customHeight="1">
      <c r="A27" s="15"/>
      <c r="B27" s="61"/>
      <c r="C27" s="71"/>
      <c r="D27" s="29"/>
      <c r="E27" s="17"/>
    </row>
    <row r="28" spans="1:5" ht="24.75" customHeight="1" thickBot="1">
      <c r="A28" s="15"/>
      <c r="B28" s="15"/>
      <c r="C28" s="16"/>
      <c r="D28" s="30"/>
      <c r="E28" s="19"/>
    </row>
    <row r="29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26.375" style="0" customWidth="1"/>
    <col min="4" max="4" width="8.75390625" style="25" customWidth="1"/>
    <col min="5" max="5" width="3.75390625" style="0" customWidth="1"/>
    <col min="6" max="6" width="11.00390625" style="6" customWidth="1"/>
  </cols>
  <sheetData>
    <row r="1" spans="1:6" ht="18.75" customHeight="1" thickBot="1">
      <c r="A1" s="7"/>
      <c r="B1" s="26" t="s">
        <v>151</v>
      </c>
      <c r="C1" s="7"/>
      <c r="D1" s="20"/>
      <c r="E1" s="9"/>
      <c r="F1" s="10"/>
    </row>
    <row r="2" spans="1:6" ht="24.75" customHeight="1" thickTop="1">
      <c r="A2" s="11" t="s">
        <v>12</v>
      </c>
      <c r="B2" s="12" t="s">
        <v>15</v>
      </c>
      <c r="C2" s="13" t="s">
        <v>2</v>
      </c>
      <c r="D2" s="21" t="s">
        <v>7</v>
      </c>
      <c r="E2" s="14"/>
      <c r="F2" s="10" t="s">
        <v>24</v>
      </c>
    </row>
    <row r="3" spans="1:6" ht="24.75" customHeight="1">
      <c r="A3" s="15"/>
      <c r="B3" s="61" t="str">
        <f>'celkem (2)'!N3</f>
        <v>Petr Cink,95</v>
      </c>
      <c r="C3" s="61" t="str">
        <f>'celkem (2)'!K3</f>
        <v>SPŠ Chrudim</v>
      </c>
      <c r="D3" s="22">
        <v>0.003247685185185185</v>
      </c>
      <c r="E3" s="17" t="s">
        <v>21</v>
      </c>
      <c r="F3" s="10">
        <f>D3*3600*24+0.14</f>
        <v>280.74</v>
      </c>
    </row>
    <row r="4" spans="1:6" ht="24.75" customHeight="1">
      <c r="A4" s="15"/>
      <c r="B4" s="61" t="str">
        <f>'celkem (2)'!N4</f>
        <v>Miroslav Šindelář,95</v>
      </c>
      <c r="C4" s="61" t="str">
        <f>'celkem (2)'!K4</f>
        <v>SPŠ Chrudim</v>
      </c>
      <c r="D4" s="22">
        <v>0.00319212962962963</v>
      </c>
      <c r="E4" s="17" t="s">
        <v>21</v>
      </c>
      <c r="F4" s="10">
        <f aca="true" t="shared" si="0" ref="F4:F26">D4*3600*24+0.14</f>
        <v>275.94</v>
      </c>
    </row>
    <row r="5" spans="1:6" ht="24.75" customHeight="1">
      <c r="A5" s="15"/>
      <c r="B5" s="61" t="str">
        <f>'celkem (2)'!N5</f>
        <v>KUČERA Jakub,95</v>
      </c>
      <c r="C5" s="61" t="str">
        <f>'celkem (2)'!K5</f>
        <v>SPŠ Chrudim</v>
      </c>
      <c r="D5" s="22">
        <v>0</v>
      </c>
      <c r="E5" s="17" t="s">
        <v>21</v>
      </c>
      <c r="F5" s="10">
        <f t="shared" si="0"/>
        <v>0.14</v>
      </c>
    </row>
    <row r="6" spans="1:6" ht="24.75" customHeight="1">
      <c r="A6" s="15"/>
      <c r="B6" s="61" t="str">
        <f>'celkem (2)'!N6</f>
        <v>BENÝŠEK Roman,96</v>
      </c>
      <c r="C6" s="61" t="str">
        <f>'celkem (2)'!K6</f>
        <v>SPŠCH Pce</v>
      </c>
      <c r="D6" s="22">
        <v>0.0033020833333333335</v>
      </c>
      <c r="E6" s="17" t="s">
        <v>21</v>
      </c>
      <c r="F6" s="10">
        <f t="shared" si="0"/>
        <v>285.44</v>
      </c>
    </row>
    <row r="7" spans="1:6" ht="24.75" customHeight="1">
      <c r="A7" s="15"/>
      <c r="B7" s="61" t="str">
        <f>'celkem (2)'!N7</f>
        <v>JIRÁSEK Jan,95</v>
      </c>
      <c r="C7" s="61" t="str">
        <f>'celkem (2)'!K7</f>
        <v>SPŠCH Pce</v>
      </c>
      <c r="D7" s="22">
        <v>0.0034247685185185184</v>
      </c>
      <c r="E7" s="17" t="s">
        <v>21</v>
      </c>
      <c r="F7" s="10">
        <f t="shared" si="0"/>
        <v>296.03999999999996</v>
      </c>
    </row>
    <row r="8" spans="1:6" ht="24.75" customHeight="1">
      <c r="A8" s="15"/>
      <c r="B8" s="61" t="str">
        <f>'celkem (2)'!N8</f>
        <v>KUČERA Jakub,95</v>
      </c>
      <c r="C8" s="61" t="str">
        <f>'celkem (2)'!K8</f>
        <v>SPŠCH Pce</v>
      </c>
      <c r="D8" s="22">
        <v>0.0033344907407407407</v>
      </c>
      <c r="E8" s="17" t="s">
        <v>21</v>
      </c>
      <c r="F8" s="10">
        <f t="shared" si="0"/>
        <v>288.24</v>
      </c>
    </row>
    <row r="9" spans="1:6" ht="24.75" customHeight="1">
      <c r="A9" s="15"/>
      <c r="B9" s="61" t="str">
        <f>'celkem (2)'!N9</f>
        <v>Móri Aleš,94</v>
      </c>
      <c r="C9" s="61" t="str">
        <f>'celkem (2)'!K9</f>
        <v>VSŠ a VOŠ MO</v>
      </c>
      <c r="D9" s="22">
        <v>0.003233796296296296</v>
      </c>
      <c r="E9" s="17" t="s">
        <v>21</v>
      </c>
      <c r="F9" s="10">
        <f t="shared" si="0"/>
        <v>279.53999999999996</v>
      </c>
    </row>
    <row r="10" spans="1:6" ht="24.75" customHeight="1">
      <c r="A10" s="15"/>
      <c r="B10" s="61" t="str">
        <f>'celkem (2)'!N10</f>
        <v>Vybíral Filip,97</v>
      </c>
      <c r="C10" s="61" t="str">
        <f>'celkem (2)'!K10</f>
        <v>VSŠ a VOŠ MO</v>
      </c>
      <c r="D10" s="22">
        <v>0.0034652777777777776</v>
      </c>
      <c r="E10" s="17" t="s">
        <v>21</v>
      </c>
      <c r="F10" s="10">
        <f t="shared" si="0"/>
        <v>299.53999999999996</v>
      </c>
    </row>
    <row r="11" spans="1:6" ht="24.75" customHeight="1">
      <c r="A11" s="15"/>
      <c r="B11" s="61">
        <f>'celkem (2)'!N11</f>
        <v>0</v>
      </c>
      <c r="C11" s="61" t="str">
        <f>'celkem (2)'!K11</f>
        <v>VSŠ a VOŠ MO</v>
      </c>
      <c r="D11" s="22"/>
      <c r="E11" s="17" t="s">
        <v>21</v>
      </c>
      <c r="F11" s="10">
        <f t="shared" si="0"/>
        <v>0.14</v>
      </c>
    </row>
    <row r="12" spans="1:6" ht="24.75" customHeight="1">
      <c r="A12" s="15"/>
      <c r="B12" s="61" t="str">
        <f>'celkem (2)'!N12</f>
        <v>Zákravský Lukáš,94</v>
      </c>
      <c r="C12" s="61" t="str">
        <f>'celkem (2)'!K12</f>
        <v>Bohemia Chrudim</v>
      </c>
      <c r="D12" s="22">
        <v>0.0032511574074074075</v>
      </c>
      <c r="E12" s="17" t="s">
        <v>21</v>
      </c>
      <c r="F12" s="10">
        <f t="shared" si="0"/>
        <v>281.04</v>
      </c>
    </row>
    <row r="13" spans="1:6" ht="24.75" customHeight="1">
      <c r="A13" s="15"/>
      <c r="B13" s="61" t="str">
        <f>'celkem (2)'!N13</f>
        <v>Rabas Pavel,96</v>
      </c>
      <c r="C13" s="61" t="str">
        <f>'celkem (2)'!K13</f>
        <v>Bohemia Chrudim</v>
      </c>
      <c r="D13" s="22">
        <v>0.0031701388888888886</v>
      </c>
      <c r="E13" s="17" t="s">
        <v>21</v>
      </c>
      <c r="F13" s="10">
        <f t="shared" si="0"/>
        <v>274.03999999999996</v>
      </c>
    </row>
    <row r="14" spans="1:6" ht="24.75" customHeight="1">
      <c r="A14" s="15"/>
      <c r="B14" s="61">
        <f>'celkem (2)'!N14</f>
        <v>0</v>
      </c>
      <c r="C14" s="61" t="str">
        <f>'celkem (2)'!K14</f>
        <v>Bohemia Chrudim</v>
      </c>
      <c r="D14" s="22"/>
      <c r="E14" s="17" t="s">
        <v>21</v>
      </c>
      <c r="F14" s="10">
        <f t="shared" si="0"/>
        <v>0.14</v>
      </c>
    </row>
    <row r="15" spans="1:6" ht="24.75" customHeight="1">
      <c r="A15" s="15"/>
      <c r="B15" s="61" t="str">
        <f>'celkem (2)'!N15</f>
        <v>Smolák Petr,94</v>
      </c>
      <c r="C15" s="61" t="str">
        <f>'celkem (2)'!K15</f>
        <v>G Vysoké Mýto</v>
      </c>
      <c r="D15" s="22">
        <v>0.003070601851851852</v>
      </c>
      <c r="E15" s="17" t="s">
        <v>21</v>
      </c>
      <c r="F15" s="10">
        <f t="shared" si="0"/>
        <v>265.44</v>
      </c>
    </row>
    <row r="16" spans="1:6" ht="24.75" customHeight="1">
      <c r="A16" s="15"/>
      <c r="B16" s="61" t="str">
        <f>'celkem (2)'!N16</f>
        <v>Doskočil Jan,97</v>
      </c>
      <c r="C16" s="61" t="str">
        <f>'celkem (2)'!K16</f>
        <v>G Vysoké Mýto</v>
      </c>
      <c r="D16" s="22">
        <v>0.0032916666666666667</v>
      </c>
      <c r="E16" s="17" t="s">
        <v>21</v>
      </c>
      <c r="F16" s="10">
        <f t="shared" si="0"/>
        <v>284.53999999999996</v>
      </c>
    </row>
    <row r="17" spans="1:6" ht="24.75" customHeight="1">
      <c r="A17" s="15"/>
      <c r="B17" s="61" t="str">
        <f>'celkem (2)'!N17</f>
        <v>Semrád Ladislav,97</v>
      </c>
      <c r="C17" s="61" t="str">
        <f>'celkem (2)'!K17</f>
        <v>G Vysoké Mýto</v>
      </c>
      <c r="D17" s="22">
        <v>0.003363425925925926</v>
      </c>
      <c r="E17" s="17" t="s">
        <v>21</v>
      </c>
      <c r="F17" s="10">
        <f t="shared" si="0"/>
        <v>290.74</v>
      </c>
    </row>
    <row r="18" spans="1:6" ht="24.75" customHeight="1">
      <c r="A18" s="15"/>
      <c r="B18" s="61" t="str">
        <f>'celkem (2)'!N18</f>
        <v>Kučera David,95</v>
      </c>
      <c r="C18" s="60" t="str">
        <f>'celkem (2)'!K18</f>
        <v>G Polička</v>
      </c>
      <c r="D18" s="22">
        <v>0.0033240740740740743</v>
      </c>
      <c r="E18" s="17" t="s">
        <v>21</v>
      </c>
      <c r="F18" s="10">
        <f t="shared" si="0"/>
        <v>287.34</v>
      </c>
    </row>
    <row r="19" spans="1:6" ht="24.75" customHeight="1">
      <c r="A19" s="15"/>
      <c r="B19" s="61" t="str">
        <f>'celkem (2)'!N19</f>
        <v>Sláma Ladislav,98</v>
      </c>
      <c r="C19" s="60" t="str">
        <f>'celkem (2)'!K19</f>
        <v>G Polička</v>
      </c>
      <c r="D19" s="22">
        <v>0.0033541666666666668</v>
      </c>
      <c r="E19" s="17" t="s">
        <v>21</v>
      </c>
      <c r="F19" s="10">
        <f t="shared" si="0"/>
        <v>289.94</v>
      </c>
    </row>
    <row r="20" spans="1:6" ht="24.75" customHeight="1">
      <c r="A20" s="15"/>
      <c r="B20" s="61" t="str">
        <f>'celkem (2)'!N20</f>
        <v>Tušla Václav,95</v>
      </c>
      <c r="C20" s="60" t="str">
        <f>'celkem (2)'!K20</f>
        <v>G Polička</v>
      </c>
      <c r="D20" s="22">
        <v>0.0034398148148148144</v>
      </c>
      <c r="E20" s="17" t="s">
        <v>21</v>
      </c>
      <c r="F20" s="10">
        <f t="shared" si="0"/>
        <v>297.3399999999999</v>
      </c>
    </row>
    <row r="21" spans="1:6" ht="24.75" customHeight="1">
      <c r="A21" s="15"/>
      <c r="B21" s="61" t="str">
        <f>'celkem (2)'!N21</f>
        <v>Tomáš HALBRŠTÁT,95</v>
      </c>
      <c r="C21" s="60" t="str">
        <f>'celkem (2)'!K21</f>
        <v>SPŠE Pce</v>
      </c>
      <c r="D21" s="22">
        <v>0.0031423611111111114</v>
      </c>
      <c r="E21" s="17" t="s">
        <v>21</v>
      </c>
      <c r="F21" s="10">
        <f t="shared" si="0"/>
        <v>271.64000000000004</v>
      </c>
    </row>
    <row r="22" spans="1:6" ht="24.75" customHeight="1">
      <c r="A22" s="15"/>
      <c r="B22" s="61" t="str">
        <f>'celkem (2)'!N22</f>
        <v>Ondřej KARÁSEK,94</v>
      </c>
      <c r="C22" s="60" t="str">
        <f>'celkem (2)'!K22</f>
        <v>SPŠE Pce</v>
      </c>
      <c r="D22" s="22">
        <v>0.0033819444444444444</v>
      </c>
      <c r="E22" s="17" t="s">
        <v>21</v>
      </c>
      <c r="F22" s="10">
        <f t="shared" si="0"/>
        <v>292.34</v>
      </c>
    </row>
    <row r="23" spans="1:6" ht="24.75" customHeight="1">
      <c r="A23" s="15"/>
      <c r="B23" s="61" t="str">
        <f>'celkem (2)'!N23</f>
        <v>Jan SECKÝ,94</v>
      </c>
      <c r="C23" s="60" t="str">
        <f>'celkem (2)'!K23</f>
        <v>SPŠE Pce</v>
      </c>
      <c r="D23" s="22">
        <v>0.00318287037037037</v>
      </c>
      <c r="E23" s="17" t="s">
        <v>21</v>
      </c>
      <c r="F23" s="10">
        <f t="shared" si="0"/>
        <v>275.14</v>
      </c>
    </row>
    <row r="24" spans="1:6" ht="24.75" customHeight="1">
      <c r="A24" s="15"/>
      <c r="B24" s="61">
        <f>'celkem (2)'!N24</f>
        <v>0</v>
      </c>
      <c r="C24" s="60" t="str">
        <f>'celkem (2)'!K24</f>
        <v>VOŠ a SŠT Č. Třebová</v>
      </c>
      <c r="D24" s="22"/>
      <c r="E24" s="17" t="s">
        <v>21</v>
      </c>
      <c r="F24" s="10">
        <f t="shared" si="0"/>
        <v>0.14</v>
      </c>
    </row>
    <row r="25" spans="1:6" ht="24.75" customHeight="1">
      <c r="A25" s="15"/>
      <c r="B25" s="61" t="str">
        <f>'celkem (2)'!N25</f>
        <v>Alexander Konečný,96</v>
      </c>
      <c r="C25" s="61" t="str">
        <f>'celkem (2)'!K25</f>
        <v>VOŠ a SŠT Č. Třebová</v>
      </c>
      <c r="D25" s="22">
        <v>0</v>
      </c>
      <c r="E25" s="17" t="s">
        <v>21</v>
      </c>
      <c r="F25" s="10">
        <f t="shared" si="0"/>
        <v>0.14</v>
      </c>
    </row>
    <row r="26" spans="1:6" ht="24.75" customHeight="1" thickBot="1">
      <c r="A26" s="15"/>
      <c r="B26" s="61" t="str">
        <f>'celkem (2)'!N26</f>
        <v>Viktor Koutný,96</v>
      </c>
      <c r="C26" s="61" t="str">
        <f>'celkem (2)'!K26</f>
        <v>VOŠ a SŠT Č. Třebová</v>
      </c>
      <c r="D26" s="24">
        <v>0.003675925925925926</v>
      </c>
      <c r="E26" s="19" t="s">
        <v>21</v>
      </c>
      <c r="F26" s="10">
        <f t="shared" si="0"/>
        <v>317.73999999999995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8.75390625" style="0" customWidth="1"/>
    <col min="4" max="7" width="8.75390625" style="0" customWidth="1"/>
    <col min="8" max="8" width="7.75390625" style="36" customWidth="1"/>
    <col min="9" max="9" width="3.75390625" style="0" customWidth="1"/>
  </cols>
  <sheetData>
    <row r="1" spans="1:9" ht="18.75" customHeight="1" thickBot="1">
      <c r="A1" s="32"/>
      <c r="B1" s="26" t="s">
        <v>152</v>
      </c>
      <c r="C1" s="32"/>
      <c r="D1" s="32"/>
      <c r="E1" s="32"/>
      <c r="F1" s="32"/>
      <c r="G1" s="32"/>
      <c r="I1" s="32"/>
    </row>
    <row r="2" spans="1:9" ht="24.75" customHeight="1" thickTop="1">
      <c r="A2" s="11" t="s">
        <v>12</v>
      </c>
      <c r="B2" s="12" t="s">
        <v>15</v>
      </c>
      <c r="C2" s="12" t="s">
        <v>2</v>
      </c>
      <c r="D2" s="33" t="s">
        <v>3</v>
      </c>
      <c r="E2" s="33" t="s">
        <v>4</v>
      </c>
      <c r="F2" s="33" t="s">
        <v>5</v>
      </c>
      <c r="G2" s="34" t="s">
        <v>6</v>
      </c>
      <c r="H2" s="37" t="s">
        <v>7</v>
      </c>
      <c r="I2" s="14"/>
    </row>
    <row r="3" spans="1:9" ht="24.75" customHeight="1">
      <c r="A3" s="15"/>
      <c r="B3" s="60" t="str">
        <f>'celkem (2)'!O3</f>
        <v>Vojtěch Škareda,97</v>
      </c>
      <c r="C3" s="60" t="str">
        <f>'celkem (2)'!K3</f>
        <v>SPŠ Chrudim</v>
      </c>
      <c r="D3" s="15"/>
      <c r="E3" s="15"/>
      <c r="F3" s="15"/>
      <c r="G3" s="16"/>
      <c r="H3" s="38">
        <v>520</v>
      </c>
      <c r="I3" s="17" t="s">
        <v>22</v>
      </c>
    </row>
    <row r="4" spans="1:9" ht="24.75" customHeight="1">
      <c r="A4" s="15"/>
      <c r="B4" s="60" t="str">
        <f>'celkem (2)'!O4</f>
        <v>Pavek Holeta,95</v>
      </c>
      <c r="C4" s="60" t="str">
        <f>'celkem (2)'!K4</f>
        <v>SPŠ Chrudim</v>
      </c>
      <c r="D4" s="15"/>
      <c r="E4" s="15"/>
      <c r="F4" s="15"/>
      <c r="G4" s="16"/>
      <c r="H4" s="38">
        <v>489</v>
      </c>
      <c r="I4" s="17" t="s">
        <v>22</v>
      </c>
    </row>
    <row r="5" spans="1:9" ht="24.75" customHeight="1">
      <c r="A5" s="15"/>
      <c r="B5" s="60" t="str">
        <f>'celkem (2)'!O5</f>
        <v>Petr Trojan,95</v>
      </c>
      <c r="C5" s="60" t="str">
        <f>'celkem (2)'!K5</f>
        <v>SPŠ Chrudim</v>
      </c>
      <c r="D5" s="15"/>
      <c r="E5" s="15"/>
      <c r="F5" s="15"/>
      <c r="G5" s="16"/>
      <c r="H5" s="38">
        <v>507</v>
      </c>
      <c r="I5" s="17" t="s">
        <v>22</v>
      </c>
    </row>
    <row r="6" spans="1:9" ht="24.75" customHeight="1">
      <c r="A6" s="15"/>
      <c r="B6" s="60" t="str">
        <f>'celkem (2)'!O6</f>
        <v>LIDMILA Martin,95</v>
      </c>
      <c r="C6" s="60" t="str">
        <f>'celkem (2)'!K6</f>
        <v>SPŠCH Pce</v>
      </c>
      <c r="D6" s="15"/>
      <c r="E6" s="15"/>
      <c r="F6" s="15"/>
      <c r="G6" s="16"/>
      <c r="H6" s="38">
        <v>609</v>
      </c>
      <c r="I6" s="17" t="s">
        <v>22</v>
      </c>
    </row>
    <row r="7" spans="1:9" ht="24.75" customHeight="1">
      <c r="A7" s="15"/>
      <c r="B7" s="60" t="str">
        <f>'celkem (2)'!O7</f>
        <v>BOLEN Tomáš,96</v>
      </c>
      <c r="C7" s="60" t="str">
        <f>'celkem (2)'!K7</f>
        <v>SPŠCH Pce</v>
      </c>
      <c r="D7" s="15"/>
      <c r="E7" s="15"/>
      <c r="F7" s="15"/>
      <c r="G7" s="16"/>
      <c r="H7" s="38">
        <v>579</v>
      </c>
      <c r="I7" s="17" t="s">
        <v>22</v>
      </c>
    </row>
    <row r="8" spans="1:9" ht="24.75" customHeight="1">
      <c r="A8" s="15"/>
      <c r="B8" s="60" t="str">
        <f>'celkem (2)'!O8</f>
        <v>CHEJN Michal,95</v>
      </c>
      <c r="C8" s="60" t="str">
        <f>'celkem (2)'!K8</f>
        <v>SPŠCH Pce</v>
      </c>
      <c r="D8" s="15"/>
      <c r="E8" s="15"/>
      <c r="F8" s="15"/>
      <c r="G8" s="16"/>
      <c r="H8" s="38">
        <v>551</v>
      </c>
      <c r="I8" s="17" t="s">
        <v>22</v>
      </c>
    </row>
    <row r="9" spans="1:9" ht="24.75" customHeight="1">
      <c r="A9" s="15"/>
      <c r="B9" s="60" t="str">
        <f>'celkem (2)'!O9</f>
        <v>Porzer Jakub,94</v>
      </c>
      <c r="C9" s="60" t="str">
        <f>'celkem (2)'!K9</f>
        <v>VSŠ a VOŠ MO</v>
      </c>
      <c r="D9" s="15"/>
      <c r="E9" s="15"/>
      <c r="F9" s="15"/>
      <c r="G9" s="16"/>
      <c r="H9" s="38">
        <v>557</v>
      </c>
      <c r="I9" s="17" t="s">
        <v>22</v>
      </c>
    </row>
    <row r="10" spans="1:9" ht="24.75" customHeight="1">
      <c r="A10" s="15"/>
      <c r="B10" s="60" t="str">
        <f>'celkem (2)'!O10</f>
        <v>Salamon Ludvík,98</v>
      </c>
      <c r="C10" s="60" t="str">
        <f>'celkem (2)'!K10</f>
        <v>VSŠ a VOŠ MO</v>
      </c>
      <c r="D10" s="15"/>
      <c r="E10" s="15"/>
      <c r="F10" s="15"/>
      <c r="G10" s="16"/>
      <c r="H10" s="38">
        <v>487</v>
      </c>
      <c r="I10" s="17" t="s">
        <v>22</v>
      </c>
    </row>
    <row r="11" spans="1:9" ht="24.75" customHeight="1">
      <c r="A11" s="15"/>
      <c r="B11" s="60" t="str">
        <f>'celkem (2)'!O11</f>
        <v>Válek Jaroslav,97</v>
      </c>
      <c r="C11" s="60" t="str">
        <f>'celkem (2)'!K11</f>
        <v>VSŠ a VOŠ MO</v>
      </c>
      <c r="D11" s="15"/>
      <c r="E11" s="15"/>
      <c r="F11" s="15"/>
      <c r="G11" s="16"/>
      <c r="H11" s="38">
        <v>456</v>
      </c>
      <c r="I11" s="17" t="s">
        <v>22</v>
      </c>
    </row>
    <row r="12" spans="1:9" ht="24.75" customHeight="1">
      <c r="A12" s="15"/>
      <c r="B12" s="60" t="str">
        <f>'celkem (2)'!O12</f>
        <v>Mlynka Tomáš,94</v>
      </c>
      <c r="C12" s="60" t="str">
        <f>'celkem (2)'!K12</f>
        <v>Bohemia Chrudim</v>
      </c>
      <c r="D12" s="15"/>
      <c r="E12" s="15"/>
      <c r="F12" s="15"/>
      <c r="G12" s="16"/>
      <c r="H12" s="38">
        <v>564</v>
      </c>
      <c r="I12" s="17" t="s">
        <v>22</v>
      </c>
    </row>
    <row r="13" spans="1:9" ht="24.75" customHeight="1">
      <c r="A13" s="15"/>
      <c r="B13" s="60" t="str">
        <f>'celkem (2)'!O13</f>
        <v>Valenta Antonín,97</v>
      </c>
      <c r="C13" s="60" t="str">
        <f>'celkem (2)'!K13</f>
        <v>Bohemia Chrudim</v>
      </c>
      <c r="D13" s="15"/>
      <c r="E13" s="15"/>
      <c r="F13" s="15"/>
      <c r="G13" s="16"/>
      <c r="H13" s="38">
        <v>589</v>
      </c>
      <c r="I13" s="17" t="s">
        <v>22</v>
      </c>
    </row>
    <row r="14" spans="1:9" ht="24.75" customHeight="1">
      <c r="A14" s="15"/>
      <c r="B14" s="60" t="str">
        <f>'celkem (2)'!O14</f>
        <v>Špičák Daniel,97</v>
      </c>
      <c r="C14" s="60" t="str">
        <f>'celkem (2)'!K14</f>
        <v>Bohemia Chrudim</v>
      </c>
      <c r="D14" s="15"/>
      <c r="E14" s="15"/>
      <c r="F14" s="15"/>
      <c r="G14" s="16"/>
      <c r="H14" s="38">
        <v>598</v>
      </c>
      <c r="I14" s="17" t="s">
        <v>22</v>
      </c>
    </row>
    <row r="15" spans="1:9" ht="24.75" customHeight="1">
      <c r="A15" s="15"/>
      <c r="B15" s="60" t="str">
        <f>'celkem (2)'!O15</f>
        <v>Klát Stanislav,96</v>
      </c>
      <c r="C15" s="60" t="str">
        <f>'celkem (2)'!K15</f>
        <v>G Vysoké Mýto</v>
      </c>
      <c r="D15" s="15"/>
      <c r="E15" s="15"/>
      <c r="F15" s="15"/>
      <c r="G15" s="16"/>
      <c r="H15" s="38">
        <v>520</v>
      </c>
      <c r="I15" s="17" t="s">
        <v>22</v>
      </c>
    </row>
    <row r="16" spans="1:9" ht="24.75" customHeight="1">
      <c r="A16" s="15"/>
      <c r="B16" s="60">
        <f>'celkem (2)'!O16</f>
        <v>0</v>
      </c>
      <c r="C16" s="60" t="str">
        <f>'celkem (2)'!K16</f>
        <v>G Vysoké Mýto</v>
      </c>
      <c r="D16" s="15"/>
      <c r="E16" s="15"/>
      <c r="F16" s="15"/>
      <c r="G16" s="16"/>
      <c r="H16" s="38"/>
      <c r="I16" s="17" t="s">
        <v>22</v>
      </c>
    </row>
    <row r="17" spans="1:9" ht="24.75" customHeight="1">
      <c r="A17" s="15"/>
      <c r="B17" s="60" t="str">
        <f>'celkem (2)'!O17</f>
        <v>Hroděj Petr,94</v>
      </c>
      <c r="C17" s="60" t="str">
        <f>'celkem (2)'!K17</f>
        <v>G Vysoké Mýto</v>
      </c>
      <c r="D17" s="15"/>
      <c r="E17" s="15"/>
      <c r="F17" s="15"/>
      <c r="G17" s="16"/>
      <c r="H17" s="38">
        <v>513</v>
      </c>
      <c r="I17" s="17" t="s">
        <v>22</v>
      </c>
    </row>
    <row r="18" spans="1:9" ht="24.75" customHeight="1">
      <c r="A18" s="15"/>
      <c r="B18" s="60" t="str">
        <f>'celkem (2)'!O18</f>
        <v>Slaný Filip,97</v>
      </c>
      <c r="C18" s="60" t="str">
        <f>'celkem (2)'!K18</f>
        <v>G Polička</v>
      </c>
      <c r="D18" s="15"/>
      <c r="E18" s="15"/>
      <c r="F18" s="15"/>
      <c r="G18" s="16"/>
      <c r="H18" s="38">
        <v>469</v>
      </c>
      <c r="I18" s="17" t="s">
        <v>22</v>
      </c>
    </row>
    <row r="19" spans="1:9" ht="24.75" customHeight="1">
      <c r="A19" s="15"/>
      <c r="B19" s="60" t="str">
        <f>'celkem (2)'!O19</f>
        <v>Tomšů Jan,98</v>
      </c>
      <c r="C19" s="60" t="str">
        <f>'celkem (2)'!K19</f>
        <v>G Polička</v>
      </c>
      <c r="D19" s="15"/>
      <c r="E19" s="15"/>
      <c r="F19" s="15"/>
      <c r="G19" s="16"/>
      <c r="H19" s="38">
        <v>504</v>
      </c>
      <c r="I19" s="17" t="s">
        <v>22</v>
      </c>
    </row>
    <row r="20" spans="1:9" ht="24.75" customHeight="1">
      <c r="A20" s="15"/>
      <c r="B20" s="60" t="str">
        <f>'celkem (2)'!O20</f>
        <v>Tušla Václav,95</v>
      </c>
      <c r="C20" s="60" t="str">
        <f>'celkem (2)'!K20</f>
        <v>G Polička</v>
      </c>
      <c r="D20" s="15"/>
      <c r="E20" s="15"/>
      <c r="F20" s="15"/>
      <c r="G20" s="16"/>
      <c r="H20" s="38">
        <v>529</v>
      </c>
      <c r="I20" s="17" t="s">
        <v>22</v>
      </c>
    </row>
    <row r="21" spans="1:9" ht="24.75" customHeight="1">
      <c r="A21" s="15"/>
      <c r="B21" s="60" t="str">
        <f>'celkem (2)'!O21</f>
        <v>ANDRLE Tomáš,97</v>
      </c>
      <c r="C21" s="60" t="str">
        <f>'celkem (2)'!K21</f>
        <v>SPŠE Pce</v>
      </c>
      <c r="D21" s="15"/>
      <c r="E21" s="15"/>
      <c r="F21" s="15"/>
      <c r="G21" s="16"/>
      <c r="H21" s="38">
        <v>458</v>
      </c>
      <c r="I21" s="17" t="s">
        <v>22</v>
      </c>
    </row>
    <row r="22" spans="1:9" ht="24.75" customHeight="1">
      <c r="A22" s="15"/>
      <c r="B22" s="60" t="str">
        <f>'celkem (2)'!O22</f>
        <v>Jan FLÍDR,94</v>
      </c>
      <c r="C22" s="60" t="str">
        <f>'celkem (2)'!K22</f>
        <v>SPŠE Pce</v>
      </c>
      <c r="D22" s="15"/>
      <c r="E22" s="15"/>
      <c r="F22" s="15"/>
      <c r="G22" s="16"/>
      <c r="H22" s="38">
        <v>608</v>
      </c>
      <c r="I22" s="17" t="s">
        <v>22</v>
      </c>
    </row>
    <row r="23" spans="1:9" ht="24.75" customHeight="1">
      <c r="A23" s="15"/>
      <c r="B23" s="60">
        <f>'celkem (2)'!O23</f>
        <v>0</v>
      </c>
      <c r="C23" s="60" t="str">
        <f>'celkem (2)'!K23</f>
        <v>SPŠE Pce</v>
      </c>
      <c r="D23" s="15"/>
      <c r="E23" s="15"/>
      <c r="F23" s="15"/>
      <c r="G23" s="16"/>
      <c r="H23" s="38"/>
      <c r="I23" s="17" t="s">
        <v>22</v>
      </c>
    </row>
    <row r="24" spans="1:9" ht="24.75" customHeight="1">
      <c r="A24" s="15"/>
      <c r="B24" s="60" t="str">
        <f>'celkem (2)'!O24</f>
        <v>Filip Radimecký,95</v>
      </c>
      <c r="C24" s="60" t="str">
        <f>'celkem (2)'!K24</f>
        <v>VOŠ a SŠT Č. Třebová</v>
      </c>
      <c r="D24" s="15"/>
      <c r="E24" s="15"/>
      <c r="F24" s="15"/>
      <c r="G24" s="16"/>
      <c r="H24" s="38">
        <v>474</v>
      </c>
      <c r="I24" s="17" t="s">
        <v>22</v>
      </c>
    </row>
    <row r="25" spans="1:9" ht="24.75" customHeight="1">
      <c r="A25" s="15"/>
      <c r="B25" s="60" t="str">
        <f>'celkem (2)'!O25</f>
        <v>Alexander Konečný,96</v>
      </c>
      <c r="C25" s="60" t="str">
        <f>'celkem (2)'!K25</f>
        <v>VOŠ a SŠT Č. Třebová</v>
      </c>
      <c r="D25" s="15"/>
      <c r="E25" s="15"/>
      <c r="F25" s="15"/>
      <c r="G25" s="16"/>
      <c r="H25" s="38">
        <v>480</v>
      </c>
      <c r="I25" s="17" t="s">
        <v>22</v>
      </c>
    </row>
    <row r="26" spans="1:9" ht="24.75" customHeight="1" thickBot="1">
      <c r="A26" s="15"/>
      <c r="B26" s="60" t="str">
        <f>'celkem (2)'!O26</f>
        <v>Koutný Viktor,96</v>
      </c>
      <c r="C26" s="60" t="str">
        <f>'celkem (2)'!K26</f>
        <v>VOŠ a SŠT Č. Třebová</v>
      </c>
      <c r="D26" s="15"/>
      <c r="E26" s="15"/>
      <c r="F26" s="15"/>
      <c r="G26" s="16"/>
      <c r="H26" s="39">
        <v>547</v>
      </c>
      <c r="I26" s="19" t="s">
        <v>22</v>
      </c>
    </row>
    <row r="27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125" style="0" customWidth="1"/>
    <col min="2" max="2" width="38.75390625" style="0" customWidth="1"/>
    <col min="3" max="3" width="17.25390625" style="0" customWidth="1"/>
    <col min="4" max="12" width="7.75390625" style="0" customWidth="1"/>
    <col min="13" max="13" width="7.75390625" style="36" customWidth="1"/>
    <col min="14" max="14" width="3.75390625" style="0" customWidth="1"/>
  </cols>
  <sheetData>
    <row r="1" spans="1:14" ht="18.75" customHeight="1" thickBot="1">
      <c r="A1" s="32"/>
      <c r="B1" s="26" t="s">
        <v>153</v>
      </c>
      <c r="C1" s="7"/>
      <c r="D1" s="7"/>
      <c r="E1" s="7"/>
      <c r="F1" s="7"/>
      <c r="G1" s="7"/>
      <c r="H1" s="7"/>
      <c r="I1" s="7"/>
      <c r="J1" s="7"/>
      <c r="K1" s="7"/>
      <c r="L1" s="7"/>
      <c r="M1" s="41"/>
      <c r="N1" s="9"/>
    </row>
    <row r="2" spans="1:14" ht="24.75" customHeight="1" thickTop="1">
      <c r="A2" s="11" t="s">
        <v>12</v>
      </c>
      <c r="B2" s="12" t="s">
        <v>15</v>
      </c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37" t="s">
        <v>7</v>
      </c>
      <c r="N2" s="14"/>
    </row>
    <row r="3" spans="1:14" ht="19.5" customHeight="1">
      <c r="A3" s="15"/>
      <c r="B3" s="61" t="str">
        <f>'celkem (2)'!P3</f>
        <v>Lukáš Pilař,95</v>
      </c>
      <c r="C3" s="60" t="str">
        <f>'celkem (2)'!K3</f>
        <v>SPŠ Chrudim</v>
      </c>
      <c r="D3" s="61"/>
      <c r="E3" s="61"/>
      <c r="F3" s="61"/>
      <c r="G3" s="61"/>
      <c r="H3" s="15"/>
      <c r="I3" s="15"/>
      <c r="J3" s="15"/>
      <c r="K3" s="15"/>
      <c r="L3" s="15"/>
      <c r="M3" s="38">
        <v>168</v>
      </c>
      <c r="N3" s="17" t="s">
        <v>22</v>
      </c>
    </row>
    <row r="4" spans="1:14" ht="19.5" customHeight="1">
      <c r="A4" s="15"/>
      <c r="B4" s="61" t="str">
        <f>'celkem (2)'!P4</f>
        <v>Vojtěch Škareda,97</v>
      </c>
      <c r="C4" s="60" t="str">
        <f>'celkem (2)'!K4</f>
        <v>SPŠ Chrudim</v>
      </c>
      <c r="D4" s="61"/>
      <c r="E4" s="61"/>
      <c r="F4" s="61"/>
      <c r="G4" s="61"/>
      <c r="H4" s="15"/>
      <c r="I4" s="15"/>
      <c r="J4" s="15"/>
      <c r="K4" s="15"/>
      <c r="L4" s="15"/>
      <c r="M4" s="38">
        <v>156</v>
      </c>
      <c r="N4" s="17" t="s">
        <v>22</v>
      </c>
    </row>
    <row r="5" spans="1:14" ht="19.5" customHeight="1">
      <c r="A5" s="15"/>
      <c r="B5" s="61" t="str">
        <f>'celkem (2)'!P5</f>
        <v>David Zeman,96</v>
      </c>
      <c r="C5" s="60" t="str">
        <f>'celkem (2)'!K5</f>
        <v>SPŠ Chrudim</v>
      </c>
      <c r="D5" s="61"/>
      <c r="E5" s="61"/>
      <c r="F5" s="61"/>
      <c r="G5" s="61"/>
      <c r="H5" s="15"/>
      <c r="I5" s="15"/>
      <c r="J5" s="15"/>
      <c r="K5" s="15"/>
      <c r="L5" s="15"/>
      <c r="M5" s="38">
        <v>176</v>
      </c>
      <c r="N5" s="17" t="s">
        <v>22</v>
      </c>
    </row>
    <row r="6" spans="1:14" ht="19.5" customHeight="1">
      <c r="A6" s="15"/>
      <c r="B6" s="61" t="str">
        <f>'celkem (2)'!P6</f>
        <v>BOLEN Tomáš,96</v>
      </c>
      <c r="C6" s="60" t="str">
        <f>'celkem (2)'!K6</f>
        <v>SPŠCH Pce</v>
      </c>
      <c r="D6" s="61"/>
      <c r="E6" s="61"/>
      <c r="F6" s="61"/>
      <c r="G6" s="61"/>
      <c r="H6" s="15"/>
      <c r="I6" s="15"/>
      <c r="J6" s="15"/>
      <c r="K6" s="15"/>
      <c r="L6" s="15"/>
      <c r="M6" s="38">
        <v>172</v>
      </c>
      <c r="N6" s="17" t="s">
        <v>22</v>
      </c>
    </row>
    <row r="7" spans="1:14" ht="19.5" customHeight="1">
      <c r="A7" s="15"/>
      <c r="B7" s="61" t="str">
        <f>'celkem (2)'!P7</f>
        <v>VYHLÍDAL Michal,95</v>
      </c>
      <c r="C7" s="60" t="str">
        <f>'celkem (2)'!K7</f>
        <v>SPŠCH Pce</v>
      </c>
      <c r="D7" s="61"/>
      <c r="E7" s="61"/>
      <c r="F7" s="61"/>
      <c r="G7" s="61"/>
      <c r="H7" s="15"/>
      <c r="I7" s="15"/>
      <c r="J7" s="15"/>
      <c r="K7" s="15"/>
      <c r="L7" s="15"/>
      <c r="M7" s="38">
        <v>164</v>
      </c>
      <c r="N7" s="17" t="s">
        <v>22</v>
      </c>
    </row>
    <row r="8" spans="1:14" ht="19.5" customHeight="1">
      <c r="A8" s="15"/>
      <c r="B8" s="61">
        <f>'celkem (2)'!P8</f>
        <v>0</v>
      </c>
      <c r="C8" s="60" t="str">
        <f>'celkem (2)'!K8</f>
        <v>SPŠCH Pce</v>
      </c>
      <c r="D8" s="61"/>
      <c r="E8" s="61"/>
      <c r="F8" s="61"/>
      <c r="G8" s="61"/>
      <c r="H8" s="15"/>
      <c r="I8" s="15"/>
      <c r="J8" s="15"/>
      <c r="K8" s="15"/>
      <c r="L8" s="15"/>
      <c r="M8" s="38"/>
      <c r="N8" s="17" t="s">
        <v>22</v>
      </c>
    </row>
    <row r="9" spans="1:14" ht="19.5" customHeight="1">
      <c r="A9" s="15"/>
      <c r="B9" s="61" t="str">
        <f>'celkem (2)'!P9</f>
        <v>Válek Jaroslav,97</v>
      </c>
      <c r="C9" s="60" t="str">
        <f>'celkem (2)'!K9</f>
        <v>VSŠ a VOŠ MO</v>
      </c>
      <c r="D9" s="61"/>
      <c r="E9" s="61"/>
      <c r="F9" s="61"/>
      <c r="G9" s="61"/>
      <c r="H9" s="15"/>
      <c r="I9" s="15"/>
      <c r="J9" s="15"/>
      <c r="K9" s="15"/>
      <c r="L9" s="15"/>
      <c r="M9" s="38">
        <v>152</v>
      </c>
      <c r="N9" s="17" t="s">
        <v>22</v>
      </c>
    </row>
    <row r="10" spans="1:14" ht="19.5" customHeight="1">
      <c r="A10" s="15"/>
      <c r="B10" s="61" t="str">
        <f>'celkem (2)'!P10</f>
        <v>Linka Radim,97</v>
      </c>
      <c r="C10" s="60" t="str">
        <f>'celkem (2)'!K10</f>
        <v>VSŠ a VOŠ MO</v>
      </c>
      <c r="D10" s="61"/>
      <c r="E10" s="61"/>
      <c r="F10" s="61"/>
      <c r="G10" s="61"/>
      <c r="H10" s="15"/>
      <c r="I10" s="15"/>
      <c r="J10" s="15"/>
      <c r="K10" s="15"/>
      <c r="L10" s="15"/>
      <c r="M10" s="38">
        <v>152</v>
      </c>
      <c r="N10" s="17" t="s">
        <v>22</v>
      </c>
    </row>
    <row r="11" spans="1:14" ht="19.5" customHeight="1">
      <c r="A11" s="15"/>
      <c r="B11" s="61" t="str">
        <f>'celkem (2)'!P11</f>
        <v>Svoboda Vítek,95</v>
      </c>
      <c r="C11" s="60" t="str">
        <f>'celkem (2)'!K11</f>
        <v>VSŠ a VOŠ MO</v>
      </c>
      <c r="D11" s="61"/>
      <c r="E11" s="61"/>
      <c r="F11" s="61"/>
      <c r="G11" s="61"/>
      <c r="H11" s="15"/>
      <c r="I11" s="15"/>
      <c r="J11" s="15"/>
      <c r="K11" s="15"/>
      <c r="L11" s="15"/>
      <c r="M11" s="38">
        <v>148</v>
      </c>
      <c r="N11" s="17" t="s">
        <v>22</v>
      </c>
    </row>
    <row r="12" spans="1:14" ht="19.5" customHeight="1">
      <c r="A12" s="15"/>
      <c r="B12" s="61" t="str">
        <f>'celkem (2)'!P12</f>
        <v>Valenta Antonín,97</v>
      </c>
      <c r="C12" s="60" t="str">
        <f>'celkem (2)'!K12</f>
        <v>Bohemia Chrudim</v>
      </c>
      <c r="D12" s="61"/>
      <c r="E12" s="61"/>
      <c r="F12" s="61"/>
      <c r="G12" s="61"/>
      <c r="H12" s="15"/>
      <c r="I12" s="15"/>
      <c r="J12" s="15"/>
      <c r="K12" s="15"/>
      <c r="L12" s="15"/>
      <c r="M12" s="38">
        <v>172</v>
      </c>
      <c r="N12" s="17" t="s">
        <v>22</v>
      </c>
    </row>
    <row r="13" spans="1:14" ht="19.5" customHeight="1">
      <c r="A13" s="15"/>
      <c r="B13" s="61" t="str">
        <f>'celkem (2)'!P13</f>
        <v>Špičák Daniel,97</v>
      </c>
      <c r="C13" s="60" t="str">
        <f>'celkem (2)'!K13</f>
        <v>Bohemia Chrudim</v>
      </c>
      <c r="D13" s="61"/>
      <c r="E13" s="61"/>
      <c r="F13" s="61"/>
      <c r="G13" s="61"/>
      <c r="H13" s="15"/>
      <c r="I13" s="15"/>
      <c r="J13" s="15"/>
      <c r="K13" s="15"/>
      <c r="L13" s="15"/>
      <c r="M13" s="38">
        <v>176</v>
      </c>
      <c r="N13" s="17" t="s">
        <v>22</v>
      </c>
    </row>
    <row r="14" spans="1:14" ht="19.5" customHeight="1">
      <c r="A14" s="15"/>
      <c r="B14" s="61">
        <f>'celkem (2)'!P14</f>
        <v>0</v>
      </c>
      <c r="C14" s="60" t="str">
        <f>'celkem (2)'!K14</f>
        <v>Bohemia Chrudim</v>
      </c>
      <c r="D14" s="61"/>
      <c r="E14" s="61"/>
      <c r="F14" s="61"/>
      <c r="G14" s="61"/>
      <c r="H14" s="15"/>
      <c r="I14" s="15"/>
      <c r="J14" s="15"/>
      <c r="K14" s="15"/>
      <c r="L14" s="15"/>
      <c r="M14" s="38"/>
      <c r="N14" s="17" t="s">
        <v>22</v>
      </c>
    </row>
    <row r="15" spans="1:14" ht="19.5" customHeight="1">
      <c r="A15" s="15"/>
      <c r="B15" s="61" t="str">
        <f>'celkem (2)'!P15</f>
        <v>Smolák Petr,94</v>
      </c>
      <c r="C15" s="60" t="str">
        <f>'celkem (2)'!K15</f>
        <v>G Vysoké Mýto</v>
      </c>
      <c r="D15" s="61"/>
      <c r="E15" s="61"/>
      <c r="F15" s="61"/>
      <c r="G15" s="61"/>
      <c r="H15" s="15"/>
      <c r="I15" s="15"/>
      <c r="J15" s="15"/>
      <c r="K15" s="15"/>
      <c r="L15" s="15"/>
      <c r="M15" s="38">
        <v>168</v>
      </c>
      <c r="N15" s="17" t="s">
        <v>22</v>
      </c>
    </row>
    <row r="16" spans="1:14" ht="19.5" customHeight="1">
      <c r="A16" s="15"/>
      <c r="B16" s="61" t="str">
        <f>'celkem (2)'!P16</f>
        <v>Kopecký Ondřej,97</v>
      </c>
      <c r="C16" s="60" t="str">
        <f>'celkem (2)'!K16</f>
        <v>G Vysoké Mýto</v>
      </c>
      <c r="D16" s="61"/>
      <c r="E16" s="61"/>
      <c r="F16" s="61"/>
      <c r="G16" s="61"/>
      <c r="H16" s="15"/>
      <c r="I16" s="15"/>
      <c r="J16" s="15"/>
      <c r="K16" s="15"/>
      <c r="L16" s="15"/>
      <c r="M16" s="38">
        <v>156</v>
      </c>
      <c r="N16" s="17" t="s">
        <v>22</v>
      </c>
    </row>
    <row r="17" spans="1:14" ht="19.5" customHeight="1">
      <c r="A17" s="15"/>
      <c r="B17" s="61" t="str">
        <f>'celkem (2)'!P17</f>
        <v>Dolanský Michal,96</v>
      </c>
      <c r="C17" s="60" t="str">
        <f>'celkem (2)'!K17</f>
        <v>G Vysoké Mýto</v>
      </c>
      <c r="D17" s="61"/>
      <c r="E17" s="61"/>
      <c r="F17" s="61"/>
      <c r="G17" s="61"/>
      <c r="H17" s="15"/>
      <c r="I17" s="15"/>
      <c r="J17" s="15"/>
      <c r="K17" s="15"/>
      <c r="L17" s="15"/>
      <c r="M17" s="38">
        <v>160</v>
      </c>
      <c r="N17" s="17" t="s">
        <v>22</v>
      </c>
    </row>
    <row r="18" spans="1:14" ht="19.5" customHeight="1">
      <c r="A18" s="15"/>
      <c r="B18" s="61" t="str">
        <f>'celkem (2)'!P18</f>
        <v>Machek Jiří,98</v>
      </c>
      <c r="C18" s="88" t="str">
        <f>'celkem (2)'!K18</f>
        <v>G Polička</v>
      </c>
      <c r="D18" s="61"/>
      <c r="E18" s="61"/>
      <c r="F18" s="61"/>
      <c r="G18" s="61"/>
      <c r="H18" s="15"/>
      <c r="I18" s="15"/>
      <c r="J18" s="15"/>
      <c r="K18" s="15"/>
      <c r="L18" s="15"/>
      <c r="M18" s="38">
        <v>164</v>
      </c>
      <c r="N18" s="17" t="s">
        <v>22</v>
      </c>
    </row>
    <row r="19" spans="1:14" ht="19.5" customHeight="1">
      <c r="A19" s="15"/>
      <c r="B19" s="61" t="str">
        <f>'celkem (2)'!P19</f>
        <v>Tomšů Jan,98</v>
      </c>
      <c r="C19" s="88" t="str">
        <f>'celkem (2)'!K19</f>
        <v>G Polička</v>
      </c>
      <c r="D19" s="61"/>
      <c r="E19" s="61"/>
      <c r="F19" s="61"/>
      <c r="G19" s="61"/>
      <c r="H19" s="15"/>
      <c r="I19" s="15"/>
      <c r="J19" s="15"/>
      <c r="K19" s="15"/>
      <c r="L19" s="15"/>
      <c r="M19" s="38">
        <v>148</v>
      </c>
      <c r="N19" s="17" t="s">
        <v>22</v>
      </c>
    </row>
    <row r="20" spans="1:14" ht="19.5" customHeight="1">
      <c r="A20" s="15"/>
      <c r="B20" s="61" t="str">
        <f>'celkem (2)'!P20</f>
        <v>Martušin Marek,95</v>
      </c>
      <c r="C20" s="88" t="str">
        <f>'celkem (2)'!K20</f>
        <v>G Polička</v>
      </c>
      <c r="D20" s="61"/>
      <c r="E20" s="61"/>
      <c r="F20" s="61"/>
      <c r="G20" s="61"/>
      <c r="H20" s="15"/>
      <c r="I20" s="15"/>
      <c r="J20" s="15"/>
      <c r="K20" s="15"/>
      <c r="L20" s="15"/>
      <c r="M20" s="38">
        <v>144</v>
      </c>
      <c r="N20" s="17" t="s">
        <v>22</v>
      </c>
    </row>
    <row r="21" spans="1:14" ht="19.5" customHeight="1">
      <c r="A21" s="15"/>
      <c r="B21" s="61" t="str">
        <f>'celkem (2)'!P21</f>
        <v>Martin PLEVA,94</v>
      </c>
      <c r="C21" s="88" t="str">
        <f>'celkem (2)'!K21</f>
        <v>SPŠE Pce</v>
      </c>
      <c r="D21" s="61"/>
      <c r="E21" s="61"/>
      <c r="F21" s="61"/>
      <c r="G21" s="61"/>
      <c r="H21" s="15"/>
      <c r="I21" s="15"/>
      <c r="J21" s="15"/>
      <c r="K21" s="15"/>
      <c r="L21" s="15"/>
      <c r="M21" s="38">
        <v>160</v>
      </c>
      <c r="N21" s="17" t="s">
        <v>22</v>
      </c>
    </row>
    <row r="22" spans="1:14" ht="19.5" customHeight="1">
      <c r="A22" s="15"/>
      <c r="B22" s="61" t="str">
        <f>'celkem (2)'!P22</f>
        <v>Jan FLÍDR,94</v>
      </c>
      <c r="C22" s="88" t="str">
        <f>'celkem (2)'!K22</f>
        <v>SPŠE Pce</v>
      </c>
      <c r="D22" s="61"/>
      <c r="E22" s="61"/>
      <c r="F22" s="61"/>
      <c r="G22" s="61"/>
      <c r="H22" s="15"/>
      <c r="I22" s="15"/>
      <c r="J22" s="15"/>
      <c r="K22" s="15"/>
      <c r="L22" s="15"/>
      <c r="M22" s="38">
        <v>184</v>
      </c>
      <c r="N22" s="17" t="s">
        <v>22</v>
      </c>
    </row>
    <row r="23" spans="1:14" ht="19.5" customHeight="1">
      <c r="A23" s="15"/>
      <c r="B23" s="61" t="str">
        <f>'celkem (2)'!P23</f>
        <v>Lukáš HORNÍK,94</v>
      </c>
      <c r="C23" s="88" t="str">
        <f>'celkem (2)'!K23</f>
        <v>SPŠE Pce</v>
      </c>
      <c r="D23" s="61"/>
      <c r="E23" s="61"/>
      <c r="F23" s="61"/>
      <c r="G23" s="61"/>
      <c r="H23" s="15"/>
      <c r="I23" s="15"/>
      <c r="J23" s="15"/>
      <c r="K23" s="15"/>
      <c r="L23" s="15"/>
      <c r="M23" s="38">
        <v>168</v>
      </c>
      <c r="N23" s="17" t="s">
        <v>22</v>
      </c>
    </row>
    <row r="24" spans="1:14" ht="19.5" customHeight="1">
      <c r="A24" s="15"/>
      <c r="B24" s="61" t="str">
        <f>'celkem (2)'!P24</f>
        <v>Čeněk Le,96</v>
      </c>
      <c r="C24" s="33" t="str">
        <f>'celkem (2)'!K24</f>
        <v>VOŠ a SŠT Č. Třebová</v>
      </c>
      <c r="D24" s="61"/>
      <c r="E24" s="61"/>
      <c r="F24" s="61"/>
      <c r="G24" s="61"/>
      <c r="H24" s="15"/>
      <c r="I24" s="15"/>
      <c r="J24" s="15"/>
      <c r="K24" s="15"/>
      <c r="L24" s="15"/>
      <c r="M24" s="38">
        <v>156</v>
      </c>
      <c r="N24" s="17" t="s">
        <v>22</v>
      </c>
    </row>
    <row r="25" spans="1:14" ht="19.5" customHeight="1">
      <c r="A25" s="15"/>
      <c r="B25" s="61">
        <f>'celkem (2)'!P25</f>
        <v>0</v>
      </c>
      <c r="C25" s="33" t="str">
        <f>'celkem (2)'!K25</f>
        <v>VOŠ a SŠT Č. Třebová</v>
      </c>
      <c r="D25" s="61"/>
      <c r="E25" s="61"/>
      <c r="F25" s="61"/>
      <c r="G25" s="61"/>
      <c r="H25" s="15"/>
      <c r="I25" s="15"/>
      <c r="J25" s="15"/>
      <c r="K25" s="15"/>
      <c r="L25" s="15"/>
      <c r="M25" s="38"/>
      <c r="N25" s="17" t="s">
        <v>22</v>
      </c>
    </row>
    <row r="26" spans="1:14" ht="19.5" customHeight="1" thickBot="1">
      <c r="A26" s="15"/>
      <c r="B26" s="61" t="str">
        <f>'celkem (2)'!P26</f>
        <v>Boris Teplý,94</v>
      </c>
      <c r="C26" s="33" t="str">
        <f>'celkem (2)'!K26</f>
        <v>VOŠ a SŠT Č. Třebová</v>
      </c>
      <c r="D26" s="61"/>
      <c r="E26" s="61"/>
      <c r="F26" s="61"/>
      <c r="G26" s="61"/>
      <c r="H26" s="15"/>
      <c r="I26" s="15"/>
      <c r="J26" s="15"/>
      <c r="K26" s="15"/>
      <c r="L26" s="15"/>
      <c r="M26" s="39">
        <v>172</v>
      </c>
      <c r="N26" s="19" t="s">
        <v>22</v>
      </c>
    </row>
    <row r="27" spans="2:7" ht="19.5" customHeight="1" thickTop="1">
      <c r="B27" s="87"/>
      <c r="C27" s="87"/>
      <c r="D27" s="87"/>
      <c r="E27" s="87"/>
      <c r="F27" s="87"/>
      <c r="G27" s="87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28.00390625" style="0" customWidth="1"/>
    <col min="3" max="3" width="20.625" style="0" customWidth="1"/>
    <col min="4" max="7" width="5.75390625" style="0" customWidth="1"/>
    <col min="8" max="8" width="7.75390625" style="42" customWidth="1"/>
    <col min="9" max="9" width="3.75390625" style="0" customWidth="1"/>
  </cols>
  <sheetData>
    <row r="1" spans="1:9" ht="18.75" customHeight="1" thickBot="1">
      <c r="A1" s="32"/>
      <c r="B1" s="26" t="s">
        <v>154</v>
      </c>
      <c r="C1" s="32"/>
      <c r="D1" s="32"/>
      <c r="E1" s="32"/>
      <c r="F1" s="32"/>
      <c r="G1" s="32"/>
      <c r="I1" s="32"/>
    </row>
    <row r="2" spans="1:9" ht="24.75" customHeight="1" thickTop="1">
      <c r="A2" s="11" t="s">
        <v>12</v>
      </c>
      <c r="B2" s="12" t="s">
        <v>15</v>
      </c>
      <c r="C2" s="12" t="s">
        <v>2</v>
      </c>
      <c r="D2" s="33" t="s">
        <v>3</v>
      </c>
      <c r="E2" s="33" t="s">
        <v>4</v>
      </c>
      <c r="F2" s="33" t="s">
        <v>5</v>
      </c>
      <c r="G2" s="34" t="s">
        <v>6</v>
      </c>
      <c r="H2" s="43" t="s">
        <v>7</v>
      </c>
      <c r="I2" s="14"/>
    </row>
    <row r="3" spans="1:9" ht="24.75" customHeight="1">
      <c r="A3" s="15"/>
      <c r="B3" s="61" t="str">
        <f>'celkem (2)'!Q3</f>
        <v>Lukáš Pilař,95</v>
      </c>
      <c r="C3" s="61" t="str">
        <f>'celkem (2)'!K3</f>
        <v>SPŠ Chrudim</v>
      </c>
      <c r="D3" s="15"/>
      <c r="E3" s="15"/>
      <c r="F3" s="15"/>
      <c r="G3" s="16"/>
      <c r="H3" s="44">
        <v>13.96</v>
      </c>
      <c r="I3" s="17" t="s">
        <v>23</v>
      </c>
    </row>
    <row r="4" spans="1:9" ht="24.75" customHeight="1">
      <c r="A4" s="15"/>
      <c r="B4" s="61" t="str">
        <f>'celkem (2)'!Q4</f>
        <v>Tomáš Horník,94</v>
      </c>
      <c r="C4" s="61" t="str">
        <f>'celkem (2)'!K4</f>
        <v>SPŠ Chrudim</v>
      </c>
      <c r="D4" s="15"/>
      <c r="E4" s="15"/>
      <c r="F4" s="15"/>
      <c r="G4" s="16"/>
      <c r="H4" s="44">
        <v>11.25</v>
      </c>
      <c r="I4" s="17" t="s">
        <v>23</v>
      </c>
    </row>
    <row r="5" spans="1:9" ht="24.75" customHeight="1">
      <c r="A5" s="15"/>
      <c r="B5" s="61">
        <f>'celkem (2)'!Q5</f>
        <v>0</v>
      </c>
      <c r="C5" s="61" t="str">
        <f>'celkem (2)'!K5</f>
        <v>SPŠ Chrudim</v>
      </c>
      <c r="D5" s="15"/>
      <c r="E5" s="15"/>
      <c r="F5" s="15"/>
      <c r="G5" s="16"/>
      <c r="H5" s="44"/>
      <c r="I5" s="17" t="s">
        <v>23</v>
      </c>
    </row>
    <row r="6" spans="1:9" ht="24.75" customHeight="1">
      <c r="A6" s="15"/>
      <c r="B6" s="61" t="str">
        <f>'celkem (2)'!Q6</f>
        <v>VEJBORNÝ Lukáš,97</v>
      </c>
      <c r="C6" s="61" t="str">
        <f>'celkem (2)'!K6</f>
        <v>SPŠCH Pce</v>
      </c>
      <c r="D6" s="15"/>
      <c r="E6" s="15"/>
      <c r="F6" s="15"/>
      <c r="G6" s="16"/>
      <c r="H6" s="44">
        <v>11.44</v>
      </c>
      <c r="I6" s="17" t="s">
        <v>23</v>
      </c>
    </row>
    <row r="7" spans="1:9" ht="24.75" customHeight="1">
      <c r="A7" s="15"/>
      <c r="B7" s="61" t="str">
        <f>'celkem (2)'!Q7</f>
        <v>Kočí Jan,94</v>
      </c>
      <c r="C7" s="61" t="str">
        <f>'celkem (2)'!K7</f>
        <v>SPŠCH Pce</v>
      </c>
      <c r="D7" s="15"/>
      <c r="E7" s="15"/>
      <c r="F7" s="15"/>
      <c r="G7" s="16"/>
      <c r="H7" s="44">
        <v>10.82</v>
      </c>
      <c r="I7" s="17" t="s">
        <v>23</v>
      </c>
    </row>
    <row r="8" spans="1:9" ht="24.75" customHeight="1">
      <c r="A8" s="15"/>
      <c r="B8" s="61" t="str">
        <f>'celkem (2)'!Q8</f>
        <v>SCHEJBAL Radek,97</v>
      </c>
      <c r="C8" s="61" t="str">
        <f>'celkem (2)'!K8</f>
        <v>SPŠCH Pce</v>
      </c>
      <c r="D8" s="15"/>
      <c r="E8" s="15"/>
      <c r="F8" s="15"/>
      <c r="G8" s="16"/>
      <c r="H8" s="44">
        <v>10.45</v>
      </c>
      <c r="I8" s="17" t="s">
        <v>23</v>
      </c>
    </row>
    <row r="9" spans="1:9" ht="24.75" customHeight="1">
      <c r="A9" s="15"/>
      <c r="B9" s="61" t="str">
        <f>'celkem (2)'!Q9</f>
        <v>Horák Jakub,95</v>
      </c>
      <c r="C9" s="61" t="str">
        <f>'celkem (2)'!K9</f>
        <v>VSŠ a VOŠ MO</v>
      </c>
      <c r="D9" s="15"/>
      <c r="E9" s="15"/>
      <c r="F9" s="15"/>
      <c r="G9" s="16"/>
      <c r="H9" s="44">
        <v>10.92</v>
      </c>
      <c r="I9" s="17" t="s">
        <v>23</v>
      </c>
    </row>
    <row r="10" spans="1:9" ht="24.75" customHeight="1">
      <c r="A10" s="15"/>
      <c r="B10" s="61" t="str">
        <f>'celkem (2)'!Q10</f>
        <v>Linka Radim,97</v>
      </c>
      <c r="C10" s="61" t="str">
        <f>'celkem (2)'!K10</f>
        <v>VSŠ a VOŠ MO</v>
      </c>
      <c r="D10" s="15"/>
      <c r="E10" s="15"/>
      <c r="F10" s="15"/>
      <c r="G10" s="16"/>
      <c r="H10" s="44">
        <v>9.76</v>
      </c>
      <c r="I10" s="17" t="s">
        <v>23</v>
      </c>
    </row>
    <row r="11" spans="1:9" ht="24.75" customHeight="1">
      <c r="A11" s="15"/>
      <c r="B11" s="61" t="str">
        <f>'celkem (2)'!Q11</f>
        <v>Hvozdovič Miroslav,94</v>
      </c>
      <c r="C11" s="61" t="str">
        <f>'celkem (2)'!K11</f>
        <v>VSŠ a VOŠ MO</v>
      </c>
      <c r="D11" s="15"/>
      <c r="E11" s="15"/>
      <c r="F11" s="15"/>
      <c r="G11" s="16"/>
      <c r="H11" s="44">
        <v>10.86</v>
      </c>
      <c r="I11" s="17" t="s">
        <v>23</v>
      </c>
    </row>
    <row r="12" spans="1:9" ht="24.75" customHeight="1">
      <c r="A12" s="15"/>
      <c r="B12" s="61" t="str">
        <f>'celkem (2)'!Q12</f>
        <v>Hanuš Jiří,94</v>
      </c>
      <c r="C12" s="61" t="str">
        <f>'celkem (2)'!K12</f>
        <v>Bohemia Chrudim</v>
      </c>
      <c r="D12" s="15"/>
      <c r="E12" s="15"/>
      <c r="F12" s="15"/>
      <c r="G12" s="16"/>
      <c r="H12" s="44">
        <v>10.11</v>
      </c>
      <c r="I12" s="17" t="s">
        <v>23</v>
      </c>
    </row>
    <row r="13" spans="1:9" ht="24.75" customHeight="1">
      <c r="A13" s="15"/>
      <c r="B13" s="61" t="str">
        <f>'celkem (2)'!Q13</f>
        <v>Kotajny Jan,94</v>
      </c>
      <c r="C13" s="61" t="str">
        <f>'celkem (2)'!K13</f>
        <v>Bohemia Chrudim</v>
      </c>
      <c r="D13" s="15"/>
      <c r="E13" s="15"/>
      <c r="F13" s="15"/>
      <c r="G13" s="16"/>
      <c r="H13" s="44">
        <v>11.26</v>
      </c>
      <c r="I13" s="17" t="s">
        <v>23</v>
      </c>
    </row>
    <row r="14" spans="1:9" ht="24.75" customHeight="1">
      <c r="A14" s="15"/>
      <c r="B14" s="61" t="str">
        <f>'celkem (2)'!Q14</f>
        <v>Salfický Adam,97</v>
      </c>
      <c r="C14" s="61" t="str">
        <f>'celkem (2)'!K14</f>
        <v>Bohemia Chrudim</v>
      </c>
      <c r="D14" s="15"/>
      <c r="E14" s="15"/>
      <c r="F14" s="15"/>
      <c r="G14" s="16"/>
      <c r="H14" s="44">
        <v>8.3</v>
      </c>
      <c r="I14" s="17" t="s">
        <v>23</v>
      </c>
    </row>
    <row r="15" spans="1:9" ht="24.75" customHeight="1">
      <c r="A15" s="15"/>
      <c r="B15" s="61" t="str">
        <f>'celkem (2)'!Q15</f>
        <v>Viktorín Martin,97</v>
      </c>
      <c r="C15" s="61" t="str">
        <f>'celkem (2)'!K15</f>
        <v>G Vysoké Mýto</v>
      </c>
      <c r="D15" s="15"/>
      <c r="E15" s="15"/>
      <c r="F15" s="15"/>
      <c r="G15" s="16"/>
      <c r="H15" s="44">
        <v>10.25</v>
      </c>
      <c r="I15" s="17" t="s">
        <v>23</v>
      </c>
    </row>
    <row r="16" spans="1:9" ht="24.75" customHeight="1">
      <c r="A16" s="15"/>
      <c r="B16" s="61" t="str">
        <f>'celkem (2)'!Q16</f>
        <v>Kašpar Tomáš,94</v>
      </c>
      <c r="C16" s="61" t="str">
        <f>'celkem (2)'!K16</f>
        <v>G Vysoké Mýto</v>
      </c>
      <c r="D16" s="15"/>
      <c r="E16" s="15"/>
      <c r="F16" s="15"/>
      <c r="G16" s="16"/>
      <c r="H16" s="44">
        <v>9.8</v>
      </c>
      <c r="I16" s="17" t="s">
        <v>23</v>
      </c>
    </row>
    <row r="17" spans="1:9" ht="24.75" customHeight="1">
      <c r="A17" s="15"/>
      <c r="B17" s="61" t="str">
        <f>'celkem (2)'!Q17</f>
        <v>Dolanský Michal,96</v>
      </c>
      <c r="C17" s="61" t="str">
        <f>'celkem (2)'!K17</f>
        <v>G Vysoké Mýto</v>
      </c>
      <c r="D17" s="15"/>
      <c r="E17" s="15"/>
      <c r="F17" s="15"/>
      <c r="G17" s="16"/>
      <c r="H17" s="44">
        <v>10.67</v>
      </c>
      <c r="I17" s="17" t="s">
        <v>23</v>
      </c>
    </row>
    <row r="18" spans="1:9" ht="24.75" customHeight="1">
      <c r="A18" s="15"/>
      <c r="B18" s="61" t="str">
        <f>'celkem (2)'!Q18</f>
        <v>Kučera David,95</v>
      </c>
      <c r="C18" s="61" t="str">
        <f>'celkem (2)'!K18</f>
        <v>G Polička</v>
      </c>
      <c r="D18" s="15"/>
      <c r="E18" s="15"/>
      <c r="F18" s="15"/>
      <c r="G18" s="16"/>
      <c r="H18" s="44">
        <v>10.06</v>
      </c>
      <c r="I18" s="17" t="s">
        <v>23</v>
      </c>
    </row>
    <row r="19" spans="1:9" ht="24.75" customHeight="1">
      <c r="A19" s="15"/>
      <c r="B19" s="61" t="str">
        <f>'celkem (2)'!Q19</f>
        <v>Kilian David,96</v>
      </c>
      <c r="C19" s="61" t="str">
        <f>'celkem (2)'!K19</f>
        <v>G Polička</v>
      </c>
      <c r="D19" s="15"/>
      <c r="E19" s="15"/>
      <c r="F19" s="15"/>
      <c r="G19" s="16"/>
      <c r="H19" s="44">
        <v>10.28</v>
      </c>
      <c r="I19" s="17" t="s">
        <v>23</v>
      </c>
    </row>
    <row r="20" spans="1:9" ht="24.75" customHeight="1">
      <c r="A20" s="15"/>
      <c r="B20" s="61" t="str">
        <f>'celkem (2)'!Q20</f>
        <v>Paulíček Jiří,95</v>
      </c>
      <c r="C20" s="61" t="str">
        <f>'celkem (2)'!K20</f>
        <v>G Polička</v>
      </c>
      <c r="D20" s="15"/>
      <c r="E20" s="15"/>
      <c r="F20" s="15"/>
      <c r="G20" s="16"/>
      <c r="H20" s="44">
        <v>9.94</v>
      </c>
      <c r="I20" s="17" t="s">
        <v>23</v>
      </c>
    </row>
    <row r="21" spans="1:9" ht="24.75" customHeight="1">
      <c r="A21" s="15"/>
      <c r="B21" s="61" t="str">
        <f>'celkem (2)'!Q21</f>
        <v>Jan ČAPEK,94</v>
      </c>
      <c r="C21" s="61" t="str">
        <f>'celkem (2)'!K21</f>
        <v>SPŠE Pce</v>
      </c>
      <c r="D21" s="15"/>
      <c r="E21" s="15"/>
      <c r="F21" s="15"/>
      <c r="G21" s="16"/>
      <c r="H21" s="44">
        <v>12.64</v>
      </c>
      <c r="I21" s="17" t="s">
        <v>23</v>
      </c>
    </row>
    <row r="22" spans="1:9" ht="24.75" customHeight="1">
      <c r="A22" s="15"/>
      <c r="B22" s="61" t="str">
        <f>'celkem (2)'!Q22</f>
        <v>Martin PLEVA,94</v>
      </c>
      <c r="C22" s="61" t="str">
        <f>'celkem (2)'!K22</f>
        <v>SPŠE Pce</v>
      </c>
      <c r="D22" s="15"/>
      <c r="E22" s="15"/>
      <c r="F22" s="15"/>
      <c r="G22" s="16"/>
      <c r="H22" s="44">
        <v>13.16</v>
      </c>
      <c r="I22" s="17" t="s">
        <v>23</v>
      </c>
    </row>
    <row r="23" spans="1:9" ht="24.75" customHeight="1">
      <c r="A23" s="15"/>
      <c r="B23" s="61" t="str">
        <f>'celkem (2)'!Q23</f>
        <v>BEDNÁŘ Patrik,94</v>
      </c>
      <c r="C23" s="61" t="str">
        <f>'celkem (2)'!K23</f>
        <v>SPŠE Pce</v>
      </c>
      <c r="D23" s="15"/>
      <c r="E23" s="15"/>
      <c r="F23" s="15"/>
      <c r="G23" s="16"/>
      <c r="H23" s="44">
        <v>10.51</v>
      </c>
      <c r="I23" s="17" t="s">
        <v>23</v>
      </c>
    </row>
    <row r="24" spans="1:9" ht="24.75" customHeight="1">
      <c r="A24" s="15"/>
      <c r="B24" s="61" t="str">
        <f>'celkem (2)'!Q24</f>
        <v>Filip Radimecký,95</v>
      </c>
      <c r="C24" s="61" t="str">
        <f>'celkem (2)'!K24</f>
        <v>VOŠ a SŠT Č. Třebová</v>
      </c>
      <c r="D24" s="15"/>
      <c r="E24" s="15"/>
      <c r="F24" s="15"/>
      <c r="G24" s="16"/>
      <c r="H24" s="44">
        <v>10.67</v>
      </c>
      <c r="I24" s="17" t="s">
        <v>23</v>
      </c>
    </row>
    <row r="25" spans="1:9" ht="24.75" customHeight="1">
      <c r="A25" s="15"/>
      <c r="B25" s="61" t="str">
        <f>'celkem (2)'!Q25</f>
        <v>Boris Teplý,94</v>
      </c>
      <c r="C25" s="61" t="str">
        <f>'celkem (2)'!K25</f>
        <v>VOŠ a SŠT Č. Třebová</v>
      </c>
      <c r="D25" s="15"/>
      <c r="E25" s="15"/>
      <c r="F25" s="15"/>
      <c r="G25" s="16"/>
      <c r="H25" s="44">
        <v>10.16</v>
      </c>
      <c r="I25" s="17" t="s">
        <v>23</v>
      </c>
    </row>
    <row r="26" spans="1:9" ht="24.75" customHeight="1" thickBot="1">
      <c r="A26" s="15"/>
      <c r="B26" s="61" t="str">
        <f>'celkem (2)'!Q26</f>
        <v>David Holinka,94</v>
      </c>
      <c r="C26" s="61" t="str">
        <f>'celkem (2)'!K26</f>
        <v>VOŠ a SŠT Č. Třebová</v>
      </c>
      <c r="D26" s="15"/>
      <c r="E26" s="15"/>
      <c r="F26" s="15"/>
      <c r="G26" s="16"/>
      <c r="H26" s="45">
        <v>11.43</v>
      </c>
      <c r="I26" s="19" t="s">
        <v>23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D13" sqref="D13"/>
    </sheetView>
  </sheetViews>
  <sheetFormatPr defaultColWidth="9.00390625" defaultRowHeight="12.75"/>
  <cols>
    <col min="1" max="1" width="4.125" style="0" customWidth="1"/>
    <col min="2" max="2" width="39.25390625" style="0" customWidth="1"/>
    <col min="3" max="3" width="23.75390625" style="0" customWidth="1"/>
    <col min="4" max="4" width="8.75390625" style="25" customWidth="1"/>
    <col min="5" max="5" width="3.75390625" style="0" customWidth="1"/>
    <col min="6" max="6" width="11.25390625" style="6" customWidth="1"/>
  </cols>
  <sheetData>
    <row r="1" spans="1:6" ht="13.5" thickBot="1">
      <c r="A1" s="7"/>
      <c r="B1" s="8" t="s">
        <v>155</v>
      </c>
      <c r="C1" s="7"/>
      <c r="D1" s="20"/>
      <c r="E1" s="9"/>
      <c r="F1" s="10"/>
    </row>
    <row r="2" spans="1:6" ht="24.75" customHeight="1" thickTop="1">
      <c r="A2" s="11" t="s">
        <v>12</v>
      </c>
      <c r="B2" s="12" t="s">
        <v>11</v>
      </c>
      <c r="C2" s="13" t="s">
        <v>2</v>
      </c>
      <c r="D2" s="21" t="s">
        <v>7</v>
      </c>
      <c r="E2" s="14"/>
      <c r="F2" s="10" t="s">
        <v>24</v>
      </c>
    </row>
    <row r="3" spans="1:6" ht="24.75" customHeight="1">
      <c r="A3" s="15"/>
      <c r="B3" s="15" t="str">
        <f>'celkem (2)'!R3</f>
        <v>Pilař, Vincenci, Trojan, Holeta</v>
      </c>
      <c r="C3" s="71" t="str">
        <f>'celkem (2)'!K3</f>
        <v>SPŠ Chrudim</v>
      </c>
      <c r="D3" s="22">
        <v>0.0014872685185185186</v>
      </c>
      <c r="E3" s="17" t="s">
        <v>21</v>
      </c>
      <c r="F3" s="10">
        <f>D3*3600*24+0.14</f>
        <v>128.64</v>
      </c>
    </row>
    <row r="4" spans="1:6" ht="24.75" customHeight="1">
      <c r="A4" s="15"/>
      <c r="B4" s="15" t="str">
        <f>'celkem (2)'!R6</f>
        <v>Lidmila, Vrabec, Bělský, Chejn</v>
      </c>
      <c r="C4" s="71" t="str">
        <f>'celkem (2)'!K6</f>
        <v>SPŠCH Pce</v>
      </c>
      <c r="D4" s="22">
        <v>0.001494212962962963</v>
      </c>
      <c r="E4" s="17" t="s">
        <v>21</v>
      </c>
      <c r="F4" s="10">
        <f aca="true" t="shared" si="0" ref="F4:F18">D4*3600*24+0.14</f>
        <v>129.24</v>
      </c>
    </row>
    <row r="5" spans="1:6" ht="24.75" customHeight="1">
      <c r="A5" s="15"/>
      <c r="B5" s="15" t="str">
        <f>'celkem (2)'!R12</f>
        <v>Svoboda, Špičák, Valenta, Rabas</v>
      </c>
      <c r="C5" s="71" t="str">
        <f>'celkem (2)'!K12</f>
        <v>Bohemia Chrudim</v>
      </c>
      <c r="D5" s="22">
        <v>0.0015439814814814812</v>
      </c>
      <c r="E5" s="17" t="s">
        <v>21</v>
      </c>
      <c r="F5" s="10">
        <f t="shared" si="0"/>
        <v>133.53999999999996</v>
      </c>
    </row>
    <row r="6" spans="1:6" ht="24.75" customHeight="1">
      <c r="A6" s="15"/>
      <c r="B6" s="15" t="str">
        <f>'celkem (2)'!R15</f>
        <v>Hroděj, Scháněl, Klát, Smolák</v>
      </c>
      <c r="C6" s="71" t="str">
        <f>'celkem (2)'!K15</f>
        <v>G Vysoké Mýto</v>
      </c>
      <c r="D6" s="22">
        <v>0.0015277777777777779</v>
      </c>
      <c r="E6" s="17" t="s">
        <v>21</v>
      </c>
      <c r="F6" s="10">
        <f t="shared" si="0"/>
        <v>132.14</v>
      </c>
    </row>
    <row r="7" spans="1:6" ht="24.75" customHeight="1">
      <c r="A7" s="15"/>
      <c r="B7" s="15">
        <f>'celkem (2)'!R10</f>
        <v>0</v>
      </c>
      <c r="C7" s="71" t="str">
        <f>'celkem (2)'!K10</f>
        <v>VSŠ a VOŠ MO</v>
      </c>
      <c r="D7" s="22"/>
      <c r="E7" s="17" t="s">
        <v>21</v>
      </c>
      <c r="F7" s="10">
        <f t="shared" si="0"/>
        <v>0.14</v>
      </c>
    </row>
    <row r="8" spans="1:6" ht="24.75" customHeight="1">
      <c r="A8" s="15"/>
      <c r="B8" s="15" t="str">
        <f>'celkem (2)'!R19</f>
        <v>Tušla, Martušin, Tomšů, Kilian</v>
      </c>
      <c r="C8" s="71" t="str">
        <f>'celkem (2)'!K19</f>
        <v>G Polička</v>
      </c>
      <c r="D8" s="22">
        <v>0.001746527777777778</v>
      </c>
      <c r="E8" s="17" t="s">
        <v>21</v>
      </c>
      <c r="F8" s="10">
        <f t="shared" si="0"/>
        <v>151.04000000000002</v>
      </c>
    </row>
    <row r="9" spans="1:6" ht="24.75" customHeight="1">
      <c r="A9" s="15"/>
      <c r="B9" s="15" t="str">
        <f>'celkem (2)'!R21</f>
        <v>Kunt, Flídr, Netymach, Andrle</v>
      </c>
      <c r="C9" s="71" t="str">
        <f>'celkem (2)'!K21</f>
        <v>SPŠE Pce</v>
      </c>
      <c r="D9" s="22">
        <v>0.0014930555555555556</v>
      </c>
      <c r="E9" s="17" t="s">
        <v>21</v>
      </c>
      <c r="F9" s="10">
        <f t="shared" si="0"/>
        <v>129.14</v>
      </c>
    </row>
    <row r="10" spans="1:6" ht="24.75" customHeight="1">
      <c r="A10" s="15"/>
      <c r="B10" s="15" t="str">
        <f>'celkem (2)'!R24</f>
        <v>Anýž, Le, Borovička, Langr</v>
      </c>
      <c r="C10" s="71" t="str">
        <f>'celkem (2)'!K24</f>
        <v>VOŠ a SŠT Č. Třebová</v>
      </c>
      <c r="D10" s="22">
        <v>0.0016319444444444445</v>
      </c>
      <c r="E10" s="17" t="s">
        <v>21</v>
      </c>
      <c r="F10" s="10">
        <f t="shared" si="0"/>
        <v>141.14</v>
      </c>
    </row>
    <row r="11" spans="1:6" ht="24.75" customHeight="1">
      <c r="A11" s="15"/>
      <c r="B11" s="15">
        <f>'celkem (2)'!R9</f>
        <v>0</v>
      </c>
      <c r="C11" s="71" t="str">
        <f>'celkem (2)'!K9</f>
        <v>VSŠ a VOŠ MO</v>
      </c>
      <c r="D11" s="22"/>
      <c r="E11" s="17" t="s">
        <v>21</v>
      </c>
      <c r="F11" s="10">
        <f t="shared" si="0"/>
        <v>0.14</v>
      </c>
    </row>
    <row r="12" spans="1:6" ht="24.75" customHeight="1">
      <c r="A12" s="15"/>
      <c r="B12" s="15">
        <f>'celkem (2)'!R4</f>
        <v>0</v>
      </c>
      <c r="C12" s="71" t="str">
        <f>'celkem (2)'!K4</f>
        <v>SPŠ Chrudim</v>
      </c>
      <c r="D12" s="22"/>
      <c r="E12" s="17" t="s">
        <v>21</v>
      </c>
      <c r="F12" s="10">
        <f t="shared" si="0"/>
        <v>0.14</v>
      </c>
    </row>
    <row r="13" spans="1:6" ht="24.75" customHeight="1">
      <c r="A13" s="15"/>
      <c r="B13" s="15">
        <f>'celkem (2)'!R7</f>
        <v>0</v>
      </c>
      <c r="C13" s="71" t="str">
        <f>'celkem (2)'!K7</f>
        <v>SPŠCH Pce</v>
      </c>
      <c r="D13" s="22"/>
      <c r="E13" s="17" t="s">
        <v>21</v>
      </c>
      <c r="F13" s="10">
        <f t="shared" si="0"/>
        <v>0.14</v>
      </c>
    </row>
    <row r="14" spans="1:6" ht="24.75" customHeight="1">
      <c r="A14" s="15"/>
      <c r="B14" s="15">
        <f>'celkem (2)'!R13</f>
        <v>0</v>
      </c>
      <c r="C14" s="71" t="str">
        <f>'celkem (2)'!K13</f>
        <v>Bohemia Chrudim</v>
      </c>
      <c r="D14" s="22"/>
      <c r="E14" s="17" t="s">
        <v>21</v>
      </c>
      <c r="F14" s="10">
        <f t="shared" si="0"/>
        <v>0.14</v>
      </c>
    </row>
    <row r="15" spans="1:6" ht="24.75" customHeight="1">
      <c r="A15" s="15"/>
      <c r="B15" s="15">
        <f>'celkem (2)'!R16</f>
        <v>0</v>
      </c>
      <c r="C15" s="71" t="str">
        <f>'celkem (2)'!K16</f>
        <v>G Vysoké Mýto</v>
      </c>
      <c r="D15" s="23"/>
      <c r="E15" s="17" t="s">
        <v>21</v>
      </c>
      <c r="F15" s="10">
        <f t="shared" si="0"/>
        <v>0.14</v>
      </c>
    </row>
    <row r="16" spans="1:6" ht="24.75" customHeight="1">
      <c r="A16" s="15"/>
      <c r="B16" s="15">
        <f>'celkem (2)'!R22</f>
        <v>0</v>
      </c>
      <c r="C16" s="71" t="str">
        <f>'celkem (2)'!K22</f>
        <v>SPŠE Pce</v>
      </c>
      <c r="D16" s="23"/>
      <c r="E16" s="17" t="s">
        <v>21</v>
      </c>
      <c r="F16" s="10">
        <f t="shared" si="0"/>
        <v>0.14</v>
      </c>
    </row>
    <row r="17" spans="1:6" ht="24.75" customHeight="1">
      <c r="A17" s="15"/>
      <c r="B17" s="15" t="str">
        <f>'celkem (2)'!R18</f>
        <v>Grodl, Machek, Švanda, Slaný</v>
      </c>
      <c r="C17" s="71" t="str">
        <f>'celkem (2)'!K18</f>
        <v>G Polička</v>
      </c>
      <c r="D17" s="23">
        <v>0.0015694444444444443</v>
      </c>
      <c r="E17" s="17" t="s">
        <v>21</v>
      </c>
      <c r="F17" s="10">
        <f t="shared" si="0"/>
        <v>135.73999999999998</v>
      </c>
    </row>
    <row r="18" spans="1:6" ht="24.75" customHeight="1">
      <c r="A18" s="15"/>
      <c r="B18" s="15">
        <f>'celkem (2)'!R25</f>
        <v>0</v>
      </c>
      <c r="C18" s="71" t="str">
        <f>'celkem (2)'!K25</f>
        <v>VOŠ a SŠT Č. Třebová</v>
      </c>
      <c r="D18" s="23"/>
      <c r="E18" s="17" t="s">
        <v>21</v>
      </c>
      <c r="F18" s="10">
        <f t="shared" si="0"/>
        <v>0.14</v>
      </c>
    </row>
    <row r="19" spans="1:6" ht="24.75" customHeight="1">
      <c r="A19" s="15"/>
      <c r="B19" s="61"/>
      <c r="C19" s="71"/>
      <c r="D19" s="23"/>
      <c r="E19" s="18"/>
      <c r="F19" s="10"/>
    </row>
    <row r="20" spans="1:6" ht="24.75" customHeight="1" thickBot="1">
      <c r="A20" s="15"/>
      <c r="B20" s="61"/>
      <c r="C20" s="86"/>
      <c r="D20" s="24"/>
      <c r="E20" s="19"/>
      <c r="F20" s="10"/>
    </row>
    <row r="21" spans="1:5" ht="13.5" thickTop="1">
      <c r="A21" s="2"/>
      <c r="B21" s="89"/>
      <c r="C21" s="89"/>
      <c r="D21" s="20"/>
      <c r="E21" s="1"/>
    </row>
    <row r="22" spans="1:5" ht="12.75">
      <c r="A22" s="1"/>
      <c r="B22" s="90"/>
      <c r="C22" s="90"/>
      <c r="D22" s="20"/>
      <c r="E22" s="1"/>
    </row>
    <row r="23" spans="1:5" ht="12.75">
      <c r="A23" s="1"/>
      <c r="B23" s="90"/>
      <c r="C23" s="90"/>
      <c r="D23" s="20"/>
      <c r="E23" s="1"/>
    </row>
    <row r="24" spans="1:5" ht="12.75">
      <c r="A24" s="1"/>
      <c r="B24" s="90"/>
      <c r="C24" s="90"/>
      <c r="D24" s="20"/>
      <c r="E24" s="1"/>
    </row>
    <row r="25" spans="1:5" ht="12.75">
      <c r="A25" s="1"/>
      <c r="B25" s="90"/>
      <c r="C25" s="90"/>
      <c r="D25" s="20"/>
      <c r="E25" s="1"/>
    </row>
    <row r="26" spans="1:5" ht="12.75">
      <c r="A26" s="1"/>
      <c r="B26" s="1"/>
      <c r="C26" s="1"/>
      <c r="D26" s="20"/>
      <c r="E26" s="1"/>
    </row>
    <row r="27" spans="1:5" ht="12.75">
      <c r="A27" s="1"/>
      <c r="B27" s="1"/>
      <c r="C27" s="1"/>
      <c r="D27" s="20"/>
      <c r="E27" s="1"/>
    </row>
    <row r="28" spans="1:5" ht="12.75">
      <c r="A28" s="1"/>
      <c r="B28" s="1"/>
      <c r="C28" s="1"/>
      <c r="D28" s="20"/>
      <c r="E28" s="1"/>
    </row>
    <row r="29" spans="1:5" ht="12.75">
      <c r="A29" s="1"/>
      <c r="B29" s="1"/>
      <c r="C29" s="1"/>
      <c r="D29" s="20"/>
      <c r="E29" s="1"/>
    </row>
    <row r="30" spans="1:5" ht="12.75">
      <c r="A30" s="1"/>
      <c r="B30" s="1"/>
      <c r="C30" s="1"/>
      <c r="D30" s="20"/>
      <c r="E30" s="1"/>
    </row>
    <row r="31" spans="1:5" ht="12.75">
      <c r="A31" s="1"/>
      <c r="B31" s="1"/>
      <c r="C31" s="1"/>
      <c r="D31" s="20"/>
      <c r="E31" s="1"/>
    </row>
    <row r="32" spans="1:5" ht="12.75">
      <c r="A32" s="1"/>
      <c r="B32" s="1"/>
      <c r="C32" s="1"/>
      <c r="D32" s="20"/>
      <c r="E32" s="1"/>
    </row>
    <row r="33" spans="1:5" ht="12.75">
      <c r="A33" s="1"/>
      <c r="B33" s="1"/>
      <c r="C33" s="1"/>
      <c r="D33" s="20"/>
      <c r="E33" s="1"/>
    </row>
    <row r="34" spans="1:5" ht="12.75">
      <c r="A34" s="1"/>
      <c r="B34" s="1"/>
      <c r="C34" s="1"/>
      <c r="D34" s="20"/>
      <c r="E34" s="1"/>
    </row>
    <row r="35" spans="1:5" ht="12.75">
      <c r="A35" s="1"/>
      <c r="B35" s="1"/>
      <c r="C35" s="1"/>
      <c r="D35" s="20"/>
      <c r="E35" s="1"/>
    </row>
    <row r="36" spans="1:5" ht="12.75">
      <c r="A36" s="1"/>
      <c r="B36" s="1"/>
      <c r="C36" s="1"/>
      <c r="D36" s="20"/>
      <c r="E36" s="1"/>
    </row>
    <row r="37" spans="1:5" ht="12.75">
      <c r="A37" s="1"/>
      <c r="B37" s="1"/>
      <c r="C37" s="1"/>
      <c r="D37" s="20"/>
      <c r="E37" s="1"/>
    </row>
    <row r="38" spans="1:5" ht="12.75">
      <c r="A38" s="1"/>
      <c r="B38" s="1"/>
      <c r="C38" s="1"/>
      <c r="D38" s="20"/>
      <c r="E38" s="1"/>
    </row>
    <row r="39" spans="1:5" ht="12.75">
      <c r="A39" s="1"/>
      <c r="B39" s="1"/>
      <c r="C39" s="1"/>
      <c r="D39" s="20"/>
      <c r="E39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6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125" style="0" customWidth="1"/>
    <col min="2" max="2" width="19.875" style="0" customWidth="1"/>
    <col min="3" max="10" width="7.75390625" style="0" customWidth="1"/>
    <col min="11" max="17" width="18.75390625" style="0" customWidth="1"/>
    <col min="18" max="18" width="34.375" style="0" customWidth="1"/>
  </cols>
  <sheetData>
    <row r="1" spans="1:59" ht="24" customHeight="1">
      <c r="A1" s="46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 t="s">
        <v>16</v>
      </c>
      <c r="L1" s="32"/>
      <c r="M1" s="32"/>
      <c r="N1" s="32"/>
      <c r="O1" s="32"/>
      <c r="P1" s="32"/>
      <c r="Q1" s="32"/>
      <c r="R1" s="3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2.75">
      <c r="A2" s="47" t="s">
        <v>12</v>
      </c>
      <c r="B2" s="48" t="s">
        <v>2</v>
      </c>
      <c r="C2" s="32"/>
      <c r="D2" s="48" t="s">
        <v>157</v>
      </c>
      <c r="E2" s="48" t="s">
        <v>158</v>
      </c>
      <c r="F2" s="48" t="s">
        <v>159</v>
      </c>
      <c r="G2" s="48" t="s">
        <v>0</v>
      </c>
      <c r="H2" s="48" t="s">
        <v>1</v>
      </c>
      <c r="I2" s="48" t="s">
        <v>10</v>
      </c>
      <c r="J2" s="48" t="s">
        <v>9</v>
      </c>
      <c r="K2" s="48" t="s">
        <v>2</v>
      </c>
      <c r="L2" s="48" t="s">
        <v>157</v>
      </c>
      <c r="M2" s="48" t="s">
        <v>158</v>
      </c>
      <c r="N2" s="48" t="s">
        <v>159</v>
      </c>
      <c r="O2" s="48" t="s">
        <v>0</v>
      </c>
      <c r="P2" s="48" t="s">
        <v>1</v>
      </c>
      <c r="Q2" s="48" t="s">
        <v>10</v>
      </c>
      <c r="R2" s="48" t="s">
        <v>9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1.25" customHeight="1">
      <c r="A3" s="91" t="s">
        <v>142</v>
      </c>
      <c r="B3" s="92" t="str">
        <f>'celkem (2)'!K3</f>
        <v>SPŠ Chrudim</v>
      </c>
      <c r="C3" s="49" t="s">
        <v>14</v>
      </c>
      <c r="D3" s="49">
        <f>'100m'!D8</f>
        <v>11.2</v>
      </c>
      <c r="E3" s="49">
        <f>'400m'!D7</f>
        <v>55.5</v>
      </c>
      <c r="F3" s="49">
        <f>'1500m'!F3</f>
        <v>280.74</v>
      </c>
      <c r="G3" s="49">
        <f>'dálka (2)'!H3</f>
        <v>520</v>
      </c>
      <c r="H3" s="49">
        <f>'výška (2)'!M3</f>
        <v>168</v>
      </c>
      <c r="I3" s="49">
        <f>'koule (2)'!H3</f>
        <v>13.96</v>
      </c>
      <c r="J3" s="50">
        <f>'štafeta (2)'!F3</f>
        <v>128.64</v>
      </c>
      <c r="K3" s="93" t="s">
        <v>160</v>
      </c>
      <c r="L3" s="94" t="s">
        <v>161</v>
      </c>
      <c r="M3" s="94" t="s">
        <v>161</v>
      </c>
      <c r="N3" s="94" t="s">
        <v>162</v>
      </c>
      <c r="O3" s="94" t="s">
        <v>163</v>
      </c>
      <c r="P3" s="94" t="s">
        <v>164</v>
      </c>
      <c r="Q3" s="94" t="s">
        <v>164</v>
      </c>
      <c r="R3" s="94" t="s">
        <v>165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1"/>
      <c r="BG3" s="1"/>
    </row>
    <row r="4" spans="1:59" ht="11.25" customHeight="1">
      <c r="A4" s="96"/>
      <c r="B4" s="97"/>
      <c r="C4" s="9"/>
      <c r="D4" s="9">
        <f>'100m'!D19</f>
        <v>12.3</v>
      </c>
      <c r="E4" s="9">
        <f>'400m'!D9</f>
        <v>0</v>
      </c>
      <c r="F4" s="9">
        <f>'1500m'!F4</f>
        <v>275.94</v>
      </c>
      <c r="G4" s="9">
        <f>'dálka (2)'!H4</f>
        <v>489</v>
      </c>
      <c r="H4" s="9">
        <f>'výška (2)'!M4</f>
        <v>156</v>
      </c>
      <c r="I4" s="9">
        <f>'koule (2)'!H4</f>
        <v>11.25</v>
      </c>
      <c r="J4" s="53">
        <f>'štafeta (2)'!F12</f>
        <v>0.14</v>
      </c>
      <c r="K4" s="93" t="s">
        <v>160</v>
      </c>
      <c r="L4" s="94" t="s">
        <v>166</v>
      </c>
      <c r="M4" s="94" t="s">
        <v>167</v>
      </c>
      <c r="N4" s="94" t="s">
        <v>168</v>
      </c>
      <c r="O4" s="94" t="s">
        <v>169</v>
      </c>
      <c r="P4" s="94" t="s">
        <v>163</v>
      </c>
      <c r="Q4" s="94" t="s">
        <v>170</v>
      </c>
      <c r="R4" s="94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1"/>
      <c r="BG4" s="1"/>
    </row>
    <row r="5" spans="1:59" ht="11.25" customHeight="1">
      <c r="A5" s="51"/>
      <c r="B5" s="52"/>
      <c r="C5" s="9"/>
      <c r="D5" s="9">
        <f>'100m'!D21</f>
        <v>11.8</v>
      </c>
      <c r="E5" s="9">
        <f>'400m'!D20</f>
        <v>53.5</v>
      </c>
      <c r="F5" s="9">
        <f>'1500m'!F5</f>
        <v>0.14</v>
      </c>
      <c r="G5" s="9">
        <f>'dálka (2)'!H5</f>
        <v>507</v>
      </c>
      <c r="H5" s="9">
        <f>'výška (2)'!M5</f>
        <v>176</v>
      </c>
      <c r="I5" s="9">
        <f>'koule (2)'!H5</f>
        <v>0</v>
      </c>
      <c r="J5" s="53"/>
      <c r="K5" s="93" t="s">
        <v>160</v>
      </c>
      <c r="L5" s="94" t="s">
        <v>167</v>
      </c>
      <c r="M5" s="94" t="s">
        <v>171</v>
      </c>
      <c r="N5" s="94" t="s">
        <v>172</v>
      </c>
      <c r="O5" s="94" t="s">
        <v>166</v>
      </c>
      <c r="P5" s="94" t="s">
        <v>173</v>
      </c>
      <c r="Q5" s="94"/>
      <c r="R5" s="94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1"/>
      <c r="BG5" s="1"/>
    </row>
    <row r="6" spans="1:59" ht="11.25" customHeight="1">
      <c r="A6" s="64"/>
      <c r="B6" s="9"/>
      <c r="C6" s="9" t="s">
        <v>8</v>
      </c>
      <c r="D6" s="40">
        <f>IF(AND(10&lt;D3,D3&lt;16),INT(25.4347*(17.76-D3)^1.81),0)</f>
        <v>765</v>
      </c>
      <c r="E6" s="40">
        <f>IF(AND(40&lt;E3,E3&lt;80),INT(1.53775*(81.86-E3)^1.81),0)</f>
        <v>573</v>
      </c>
      <c r="F6" s="40">
        <f>IF(AND(220&lt;F3,F3&lt;480),INT(0.03768*(480-F3)^1.85),0)</f>
        <v>676</v>
      </c>
      <c r="G6" s="40">
        <f>IF(AND(220&lt;G3,G3&lt;900),INT(0.14354*(G3-220)^1.4),0)</f>
        <v>421</v>
      </c>
      <c r="H6" s="40">
        <f>IF(AND(75&lt;H3,H3&lt;240),INT(0.8465*(H3-75)^1.42),0)</f>
        <v>528</v>
      </c>
      <c r="I6" s="40">
        <f>IF(AND(1.5&lt;I3,I3&lt;23),INT(51.39*(I3-1.5)^1.05),0)</f>
        <v>726</v>
      </c>
      <c r="J6" s="55">
        <f>IF(AND(100&lt;J3,J3&lt;240),INT(0.08713*(305.5-J3)^1.85),0)</f>
        <v>1253</v>
      </c>
      <c r="K6" s="98" t="s">
        <v>174</v>
      </c>
      <c r="L6" s="99" t="s">
        <v>175</v>
      </c>
      <c r="M6" s="99" t="s">
        <v>176</v>
      </c>
      <c r="N6" s="99" t="s">
        <v>177</v>
      </c>
      <c r="O6" s="99" t="s">
        <v>175</v>
      </c>
      <c r="P6" s="99" t="s">
        <v>178</v>
      </c>
      <c r="Q6" s="99" t="s">
        <v>179</v>
      </c>
      <c r="R6" s="99" t="s">
        <v>180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1"/>
      <c r="BG6" s="1"/>
    </row>
    <row r="7" spans="1:59" ht="11.25" customHeight="1">
      <c r="A7" s="64"/>
      <c r="B7" s="9"/>
      <c r="C7" s="9"/>
      <c r="D7" s="40">
        <f>IF(AND(10&lt;D4,D4&lt;16),INT(25.4347*(17.76-D4)^1.81),0)</f>
        <v>549</v>
      </c>
      <c r="E7" s="40">
        <f>IF(AND(40&lt;E4,E4&lt;80),INT(1.53775*(81.86-E4)^1.81),0)</f>
        <v>0</v>
      </c>
      <c r="F7" s="40">
        <f>IF(AND(220&lt;F4,F4&lt;480),INT(0.03768*(480-F4)^1.85),0)</f>
        <v>706</v>
      </c>
      <c r="G7" s="40">
        <f>IF(AND(220&lt;G4,G4&lt;900),INT(0.14354*(G4-220)^1.4),0)</f>
        <v>361</v>
      </c>
      <c r="H7" s="40">
        <f>IF(AND(75&lt;H4,H4&lt;240),INT(0.8465*(H4-75)^1.42),0)</f>
        <v>434</v>
      </c>
      <c r="I7" s="40">
        <f>IF(AND(1.5&lt;I4,I4&lt;23),INT(51.39*(I4-1.5)^1.05),0)</f>
        <v>561</v>
      </c>
      <c r="J7" s="55">
        <f>IF(AND(100&lt;J4,J4&lt;240),INT(0.08713*(305.5-J4)^1.85),0)</f>
        <v>0</v>
      </c>
      <c r="K7" s="98" t="s">
        <v>174</v>
      </c>
      <c r="L7" s="99" t="s">
        <v>181</v>
      </c>
      <c r="M7" s="99" t="s">
        <v>181</v>
      </c>
      <c r="N7" s="99" t="s">
        <v>182</v>
      </c>
      <c r="O7" s="99" t="s">
        <v>178</v>
      </c>
      <c r="P7" s="99" t="s">
        <v>183</v>
      </c>
      <c r="Q7" s="99" t="s">
        <v>184</v>
      </c>
      <c r="R7" s="99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1"/>
      <c r="BG7" s="1"/>
    </row>
    <row r="8" spans="1:59" ht="11.25" customHeight="1">
      <c r="A8" s="64"/>
      <c r="B8" s="9"/>
      <c r="C8" s="9"/>
      <c r="D8" s="40">
        <f>IF(AND(10&lt;D5,D5&lt;16),INT(25.4347*(17.76-D5)^1.81),0)</f>
        <v>643</v>
      </c>
      <c r="E8" s="40">
        <f>IF(AND(40&lt;E5,E5&lt;80),INT(1.53775*(81.86-E5)^1.81),0)</f>
        <v>655</v>
      </c>
      <c r="F8" s="40">
        <f>IF(AND(220&lt;F5,F5&lt;480),INT(0.03768*(480-F5)^1.85),0)</f>
        <v>0</v>
      </c>
      <c r="G8" s="40">
        <f>IF(AND(220&lt;G5,G5&lt;900),INT(0.14354*(G5-220)^1.4),0)</f>
        <v>396</v>
      </c>
      <c r="H8" s="40">
        <f>IF(AND(75&lt;H5,H5&lt;240),INT(0.8465*(H5-75)^1.42),0)</f>
        <v>593</v>
      </c>
      <c r="I8" s="40">
        <f>IF(AND(1.5&lt;I5,I5&lt;23),INT(51.39*(I5-1.5)^1.05),0)</f>
        <v>0</v>
      </c>
      <c r="J8" s="55"/>
      <c r="K8" s="98" t="s">
        <v>174</v>
      </c>
      <c r="L8" s="99" t="s">
        <v>185</v>
      </c>
      <c r="M8" s="99"/>
      <c r="N8" s="99" t="s">
        <v>172</v>
      </c>
      <c r="O8" s="99" t="s">
        <v>186</v>
      </c>
      <c r="P8" s="99"/>
      <c r="Q8" s="99" t="s">
        <v>187</v>
      </c>
      <c r="R8" s="99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1"/>
      <c r="BG8" s="1"/>
    </row>
    <row r="9" spans="1:59" ht="16.5" customHeight="1">
      <c r="A9" s="65"/>
      <c r="B9" s="7" t="s">
        <v>13</v>
      </c>
      <c r="C9" s="67">
        <f>SUM(D9:J9)</f>
        <v>8496</v>
      </c>
      <c r="D9" s="57">
        <f aca="true" t="shared" si="0" ref="D9:I9">SUM(D6:D8)-MIN(D6:D8)</f>
        <v>1408</v>
      </c>
      <c r="E9" s="57">
        <f t="shared" si="0"/>
        <v>1228</v>
      </c>
      <c r="F9" s="57">
        <f t="shared" si="0"/>
        <v>1382</v>
      </c>
      <c r="G9" s="57">
        <f t="shared" si="0"/>
        <v>817</v>
      </c>
      <c r="H9" s="57">
        <f t="shared" si="0"/>
        <v>1121</v>
      </c>
      <c r="I9" s="57">
        <f t="shared" si="0"/>
        <v>1287</v>
      </c>
      <c r="J9" s="58">
        <f>SUM(J6:J7)-MIN(J6:J7)</f>
        <v>1253</v>
      </c>
      <c r="K9" s="93" t="s">
        <v>188</v>
      </c>
      <c r="L9" s="94" t="s">
        <v>189</v>
      </c>
      <c r="M9" s="94" t="s">
        <v>190</v>
      </c>
      <c r="N9" s="94" t="s">
        <v>191</v>
      </c>
      <c r="O9" s="94" t="s">
        <v>192</v>
      </c>
      <c r="P9" s="94" t="s">
        <v>193</v>
      </c>
      <c r="Q9" s="94" t="s">
        <v>194</v>
      </c>
      <c r="R9" s="94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1"/>
      <c r="BG9" s="1"/>
    </row>
    <row r="10" spans="1:59" ht="11.25" customHeight="1">
      <c r="A10" s="91" t="s">
        <v>144</v>
      </c>
      <c r="B10" s="92" t="str">
        <f>'celkem (2)'!K6</f>
        <v>SPŠCH Pce</v>
      </c>
      <c r="C10" s="49" t="s">
        <v>14</v>
      </c>
      <c r="D10" s="49">
        <f>'100m'!D5</f>
        <v>11</v>
      </c>
      <c r="E10" s="49">
        <f>'400m'!D3</f>
        <v>0</v>
      </c>
      <c r="F10" s="49">
        <f>'1500m'!F6</f>
        <v>285.44</v>
      </c>
      <c r="G10" s="49">
        <f>'dálka (2)'!H6</f>
        <v>609</v>
      </c>
      <c r="H10" s="49">
        <f>'výška (2)'!M6</f>
        <v>172</v>
      </c>
      <c r="I10" s="49">
        <f>'koule (2)'!H6</f>
        <v>11.44</v>
      </c>
      <c r="J10" s="50">
        <f>'štafeta (2)'!F4</f>
        <v>129.24</v>
      </c>
      <c r="K10" s="93" t="s">
        <v>188</v>
      </c>
      <c r="L10" s="94" t="s">
        <v>192</v>
      </c>
      <c r="M10" s="94" t="s">
        <v>195</v>
      </c>
      <c r="N10" s="94" t="s">
        <v>196</v>
      </c>
      <c r="O10" s="94" t="s">
        <v>195</v>
      </c>
      <c r="P10" s="94" t="s">
        <v>197</v>
      </c>
      <c r="Q10" s="94" t="s">
        <v>197</v>
      </c>
      <c r="R10" s="94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1"/>
      <c r="BG10" s="1"/>
    </row>
    <row r="11" spans="1:59" ht="11.25" customHeight="1">
      <c r="A11" s="96"/>
      <c r="B11" s="97"/>
      <c r="C11" s="9"/>
      <c r="D11" s="9">
        <f>'100m'!D15</f>
        <v>11.7</v>
      </c>
      <c r="E11" s="9">
        <f>'400m'!D17</f>
        <v>56.3</v>
      </c>
      <c r="F11" s="9">
        <f>'1500m'!F7</f>
        <v>296.03999999999996</v>
      </c>
      <c r="G11" s="9">
        <f>'dálka (2)'!H7</f>
        <v>579</v>
      </c>
      <c r="H11" s="9">
        <f>'výška (2)'!M7</f>
        <v>164</v>
      </c>
      <c r="I11" s="9">
        <f>'koule (2)'!H7</f>
        <v>10.82</v>
      </c>
      <c r="J11" s="53">
        <f>'štafeta (2)'!F13</f>
        <v>0.14</v>
      </c>
      <c r="K11" s="93" t="s">
        <v>188</v>
      </c>
      <c r="L11" s="94" t="s">
        <v>190</v>
      </c>
      <c r="M11" s="94" t="s">
        <v>198</v>
      </c>
      <c r="N11" s="94"/>
      <c r="O11" s="94" t="s">
        <v>193</v>
      </c>
      <c r="P11" s="94" t="s">
        <v>198</v>
      </c>
      <c r="Q11" s="94" t="s">
        <v>199</v>
      </c>
      <c r="R11" s="94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"/>
      <c r="BG11" s="1"/>
    </row>
    <row r="12" spans="1:59" ht="11.25" customHeight="1">
      <c r="A12" s="64"/>
      <c r="B12" s="52"/>
      <c r="C12" s="9"/>
      <c r="D12" s="9">
        <f>'100m'!D25</f>
        <v>12.5</v>
      </c>
      <c r="E12" s="9">
        <f>'400m'!D13</f>
        <v>58.3</v>
      </c>
      <c r="F12" s="9">
        <f>'1500m'!F8</f>
        <v>288.24</v>
      </c>
      <c r="G12" s="9">
        <f>'dálka (2)'!H8</f>
        <v>551</v>
      </c>
      <c r="H12" s="9">
        <f>'výška (2)'!M8</f>
        <v>0</v>
      </c>
      <c r="I12" s="9">
        <f>'koule (2)'!H8</f>
        <v>10.45</v>
      </c>
      <c r="J12" s="53"/>
      <c r="K12" s="98" t="s">
        <v>35</v>
      </c>
      <c r="L12" s="99" t="s">
        <v>200</v>
      </c>
      <c r="M12" s="99" t="s">
        <v>201</v>
      </c>
      <c r="N12" s="99" t="s">
        <v>202</v>
      </c>
      <c r="O12" s="99" t="s">
        <v>203</v>
      </c>
      <c r="P12" s="99" t="s">
        <v>204</v>
      </c>
      <c r="Q12" s="99" t="s">
        <v>205</v>
      </c>
      <c r="R12" s="99" t="s">
        <v>206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"/>
      <c r="BG12" s="1"/>
    </row>
    <row r="13" spans="1:59" ht="11.25" customHeight="1">
      <c r="A13" s="64"/>
      <c r="B13" s="9"/>
      <c r="C13" s="9" t="s">
        <v>8</v>
      </c>
      <c r="D13" s="40">
        <f>IF(AND(10&lt;D10,D10&lt;16),INT(25.4347*(17.76-D10)^1.81),0)</f>
        <v>808</v>
      </c>
      <c r="E13" s="40">
        <f>IF(AND(40&lt;E10,E10&lt;80),INT(1.53775*(81.86-E10)^1.81),0)</f>
        <v>0</v>
      </c>
      <c r="F13" s="40">
        <f>IF(AND(220&lt;F10,F10&lt;480),INT(0.03768*(480-F10)^1.85),0)</f>
        <v>646</v>
      </c>
      <c r="G13" s="40">
        <f>IF(AND(220&lt;G10,G10&lt;900),INT(0.14354*(G10-220)^1.4),0)</f>
        <v>606</v>
      </c>
      <c r="H13" s="40">
        <f>IF(AND(75&lt;H10,H10&lt;240),INT(0.8465*(H10-75)^1.42),0)</f>
        <v>560</v>
      </c>
      <c r="I13" s="40">
        <f>IF(AND(1.5&lt;I10,I10&lt;23),INT(51.39*(I10-1.5)^1.05),0)</f>
        <v>572</v>
      </c>
      <c r="J13" s="55">
        <f>IF(AND(100&lt;J10,J10&lt;240),INT(0.08713*(305.5-J10)^1.85),0)</f>
        <v>1246</v>
      </c>
      <c r="K13" s="98" t="s">
        <v>35</v>
      </c>
      <c r="L13" s="99" t="s">
        <v>203</v>
      </c>
      <c r="M13" s="99" t="s">
        <v>207</v>
      </c>
      <c r="N13" s="99" t="s">
        <v>208</v>
      </c>
      <c r="O13" s="99" t="s">
        <v>204</v>
      </c>
      <c r="P13" s="99" t="s">
        <v>209</v>
      </c>
      <c r="Q13" s="99" t="s">
        <v>210</v>
      </c>
      <c r="R13" s="99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"/>
      <c r="BG13" s="1"/>
    </row>
    <row r="14" spans="1:59" ht="11.25" customHeight="1">
      <c r="A14" s="64"/>
      <c r="B14" s="9"/>
      <c r="C14" s="9"/>
      <c r="D14" s="40">
        <f>IF(AND(10&lt;D11,D11&lt;16),INT(25.4347*(17.76-D11)^1.81),0)</f>
        <v>663</v>
      </c>
      <c r="E14" s="40">
        <f>IF(AND(40&lt;E11,E11&lt;80),INT(1.53775*(81.86-E11)^1.81),0)</f>
        <v>542</v>
      </c>
      <c r="F14" s="40">
        <f>IF(AND(220&lt;F11,F11&lt;480),INT(0.03768*(480-F11)^1.85),0)</f>
        <v>583</v>
      </c>
      <c r="G14" s="40">
        <f>IF(AND(220&lt;G11,G11&lt;900),INT(0.14354*(G11-220)^1.4),0)</f>
        <v>542</v>
      </c>
      <c r="H14" s="40">
        <f>IF(AND(75&lt;H11,H11&lt;240),INT(0.8465*(H11-75)^1.42),0)</f>
        <v>496</v>
      </c>
      <c r="I14" s="40">
        <f>IF(AND(1.5&lt;I11,I11&lt;23),INT(51.39*(I11-1.5)^1.05),0)</f>
        <v>535</v>
      </c>
      <c r="J14" s="55">
        <f>IF(AND(100&lt;J11,J11&lt;240),INT(0.08713*(305.5-J11)^1.85),0)</f>
        <v>0</v>
      </c>
      <c r="K14" s="98" t="s">
        <v>35</v>
      </c>
      <c r="L14" s="99" t="s">
        <v>211</v>
      </c>
      <c r="M14" s="99" t="s">
        <v>208</v>
      </c>
      <c r="N14" s="99"/>
      <c r="O14" s="99" t="s">
        <v>209</v>
      </c>
      <c r="P14" s="99"/>
      <c r="Q14" s="99" t="s">
        <v>212</v>
      </c>
      <c r="R14" s="99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1"/>
      <c r="BG14" s="1"/>
    </row>
    <row r="15" spans="1:59" ht="11.25" customHeight="1">
      <c r="A15" s="64"/>
      <c r="B15" s="9"/>
      <c r="C15" s="9"/>
      <c r="D15" s="40">
        <f>IF(AND(10&lt;D12,D12&lt;16),INT(25.4347*(17.76-D12)^1.81),0)</f>
        <v>513</v>
      </c>
      <c r="E15" s="40">
        <f>IF(AND(40&lt;E12,E12&lt;80),INT(1.53775*(81.86-E12)^1.81),0)</f>
        <v>468</v>
      </c>
      <c r="F15" s="40">
        <f>IF(AND(220&lt;F12,F12&lt;480),INT(0.03768*(480-F12)^1.85),0)</f>
        <v>629</v>
      </c>
      <c r="G15" s="40">
        <f>IF(AND(220&lt;G12,G12&lt;900),INT(0.14354*(G12-220)^1.4),0)</f>
        <v>483</v>
      </c>
      <c r="H15" s="40">
        <f>IF(AND(75&lt;H12,H12&lt;240),INT(0.8465*(H12-75)^1.42),0)</f>
        <v>0</v>
      </c>
      <c r="I15" s="40">
        <f>IF(AND(1.5&lt;I12,I12&lt;23),INT(51.39*(I12-1.5)^1.05),0)</f>
        <v>513</v>
      </c>
      <c r="J15" s="55"/>
      <c r="K15" s="93" t="s">
        <v>37</v>
      </c>
      <c r="L15" s="94" t="s">
        <v>213</v>
      </c>
      <c r="M15" s="94" t="s">
        <v>214</v>
      </c>
      <c r="N15" s="94" t="s">
        <v>215</v>
      </c>
      <c r="O15" s="94" t="s">
        <v>216</v>
      </c>
      <c r="P15" s="94" t="s">
        <v>215</v>
      </c>
      <c r="Q15" s="94" t="s">
        <v>217</v>
      </c>
      <c r="R15" s="94" t="s">
        <v>218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1"/>
      <c r="BG15" s="1"/>
    </row>
    <row r="16" spans="1:59" ht="12.75">
      <c r="A16" s="65"/>
      <c r="B16" s="7" t="s">
        <v>13</v>
      </c>
      <c r="C16" s="67">
        <f>SUM(D16:J16)</f>
        <v>8313</v>
      </c>
      <c r="D16" s="57">
        <f aca="true" t="shared" si="1" ref="D16:I16">SUM(D13:D15)-MIN(D13:D15)</f>
        <v>1471</v>
      </c>
      <c r="E16" s="57">
        <f t="shared" si="1"/>
        <v>1010</v>
      </c>
      <c r="F16" s="57">
        <f t="shared" si="1"/>
        <v>1275</v>
      </c>
      <c r="G16" s="57">
        <f t="shared" si="1"/>
        <v>1148</v>
      </c>
      <c r="H16" s="57">
        <f t="shared" si="1"/>
        <v>1056</v>
      </c>
      <c r="I16" s="57">
        <f t="shared" si="1"/>
        <v>1107</v>
      </c>
      <c r="J16" s="58">
        <f>SUM(J13:J14)-MIN(J13:J14)</f>
        <v>1246</v>
      </c>
      <c r="K16" s="93" t="s">
        <v>37</v>
      </c>
      <c r="L16" s="94" t="s">
        <v>216</v>
      </c>
      <c r="M16" s="94" t="s">
        <v>219</v>
      </c>
      <c r="N16" s="94" t="s">
        <v>220</v>
      </c>
      <c r="O16" s="94"/>
      <c r="P16" s="94" t="s">
        <v>221</v>
      </c>
      <c r="Q16" s="94" t="s">
        <v>219</v>
      </c>
      <c r="R16" s="94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"/>
      <c r="BG16" s="1"/>
    </row>
    <row r="17" spans="1:59" ht="11.25" customHeight="1">
      <c r="A17" s="91" t="s">
        <v>148</v>
      </c>
      <c r="B17" s="92" t="str">
        <f>'celkem (2)'!K9</f>
        <v>VSŠ a VOŠ MO</v>
      </c>
      <c r="C17" s="49" t="s">
        <v>14</v>
      </c>
      <c r="D17" s="49">
        <f>'100m'!D3</f>
        <v>12.3</v>
      </c>
      <c r="E17" s="49">
        <f>'400m'!D5</f>
        <v>56.6</v>
      </c>
      <c r="F17" s="49">
        <f>'1500m'!F9</f>
        <v>279.53999999999996</v>
      </c>
      <c r="G17" s="49">
        <f>'dálka (2)'!H9</f>
        <v>557</v>
      </c>
      <c r="H17" s="49">
        <f>'výška (2)'!M9</f>
        <v>152</v>
      </c>
      <c r="I17" s="49">
        <f>'koule (2)'!H9</f>
        <v>10.92</v>
      </c>
      <c r="J17" s="50">
        <f>'štafeta (2)'!F7</f>
        <v>0.14</v>
      </c>
      <c r="K17" s="93" t="s">
        <v>37</v>
      </c>
      <c r="L17" s="94" t="s">
        <v>222</v>
      </c>
      <c r="M17" s="94" t="s">
        <v>222</v>
      </c>
      <c r="N17" s="94" t="s">
        <v>223</v>
      </c>
      <c r="O17" s="94" t="s">
        <v>224</v>
      </c>
      <c r="P17" s="94" t="s">
        <v>225</v>
      </c>
      <c r="Q17" s="94" t="s">
        <v>225</v>
      </c>
      <c r="R17" s="94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"/>
      <c r="BG17" s="1"/>
    </row>
    <row r="18" spans="1:59" ht="21.75" customHeight="1">
      <c r="A18" s="96"/>
      <c r="B18" s="97"/>
      <c r="C18" s="9"/>
      <c r="D18" s="9">
        <f>'100m'!D17</f>
        <v>12</v>
      </c>
      <c r="E18" s="9">
        <f>'400m'!D11</f>
        <v>55</v>
      </c>
      <c r="F18" s="9">
        <f>'1500m'!F10</f>
        <v>299.53999999999996</v>
      </c>
      <c r="G18" s="9">
        <f>'dálka (2)'!H10</f>
        <v>487</v>
      </c>
      <c r="H18" s="9">
        <f>'výška (2)'!M10</f>
        <v>152</v>
      </c>
      <c r="I18" s="9">
        <f>'koule (2)'!H10</f>
        <v>9.76</v>
      </c>
      <c r="J18" s="53">
        <f>'štafeta (2)'!F11</f>
        <v>0.14</v>
      </c>
      <c r="K18" s="98" t="s">
        <v>39</v>
      </c>
      <c r="L18" s="99" t="s">
        <v>226</v>
      </c>
      <c r="M18" s="99" t="s">
        <v>227</v>
      </c>
      <c r="N18" s="99" t="s">
        <v>228</v>
      </c>
      <c r="O18" s="99" t="s">
        <v>227</v>
      </c>
      <c r="P18" s="99" t="s">
        <v>226</v>
      </c>
      <c r="Q18" s="99" t="s">
        <v>228</v>
      </c>
      <c r="R18" s="99" t="s">
        <v>229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1"/>
      <c r="BG18" s="1"/>
    </row>
    <row r="19" spans="1:59" ht="11.25" customHeight="1">
      <c r="A19" s="64"/>
      <c r="B19" s="52"/>
      <c r="C19" s="9"/>
      <c r="D19" s="9">
        <f>'100m'!D23</f>
        <v>12.6</v>
      </c>
      <c r="E19" s="9">
        <f>'400m'!D15</f>
        <v>56.4</v>
      </c>
      <c r="F19" s="9">
        <f>'1500m'!F11</f>
        <v>0.14</v>
      </c>
      <c r="G19" s="9">
        <f>'dálka (2)'!H11</f>
        <v>456</v>
      </c>
      <c r="H19" s="9">
        <f>'výška (2)'!M11</f>
        <v>148</v>
      </c>
      <c r="I19" s="9">
        <f>'koule (2)'!H11</f>
        <v>10.86</v>
      </c>
      <c r="J19" s="53"/>
      <c r="K19" s="98" t="s">
        <v>39</v>
      </c>
      <c r="L19" s="99" t="s">
        <v>230</v>
      </c>
      <c r="M19" s="99" t="s">
        <v>230</v>
      </c>
      <c r="N19" s="99" t="s">
        <v>231</v>
      </c>
      <c r="O19" s="99" t="s">
        <v>232</v>
      </c>
      <c r="P19" s="99" t="s">
        <v>232</v>
      </c>
      <c r="Q19" s="99" t="s">
        <v>233</v>
      </c>
      <c r="R19" s="99" t="s">
        <v>234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1"/>
      <c r="BG19" s="1"/>
    </row>
    <row r="20" spans="1:59" ht="11.25" customHeight="1">
      <c r="A20" s="64"/>
      <c r="B20" s="9"/>
      <c r="C20" s="9" t="s">
        <v>8</v>
      </c>
      <c r="D20" s="40">
        <f>IF(AND(10&lt;D17,D17&lt;16),INT(25.4347*(17.76-D17)^1.81),0)</f>
        <v>549</v>
      </c>
      <c r="E20" s="40">
        <f>IF(AND(40&lt;E17,E17&lt;80),INT(1.53775*(81.86-E17)^1.81),0)</f>
        <v>531</v>
      </c>
      <c r="F20" s="40">
        <f>IF(AND(220&lt;F17,F17&lt;480),INT(0.03768*(480-F17)^1.85),0)</f>
        <v>683</v>
      </c>
      <c r="G20" s="40">
        <f>IF(AND(220&lt;G17,G17&lt;900),INT(0.14354*(G17-220)^1.4),0)</f>
        <v>496</v>
      </c>
      <c r="H20" s="40">
        <f>IF(AND(75&lt;H17,H17&lt;240),INT(0.8465*(H17-75)^1.42),0)</f>
        <v>404</v>
      </c>
      <c r="I20" s="40">
        <f>IF(AND(1.5&lt;I17,I17&lt;23),INT(51.39*(I17-1.5)^1.05),0)</f>
        <v>541</v>
      </c>
      <c r="J20" s="55">
        <f>IF(AND(100&lt;J17,J17&lt;240),INT(0.08713*(305.5-J17)^1.85),0)</f>
        <v>0</v>
      </c>
      <c r="K20" s="98" t="s">
        <v>39</v>
      </c>
      <c r="L20" s="99" t="s">
        <v>235</v>
      </c>
      <c r="M20" s="99" t="s">
        <v>235</v>
      </c>
      <c r="N20" s="99" t="s">
        <v>236</v>
      </c>
      <c r="O20" s="99" t="s">
        <v>236</v>
      </c>
      <c r="P20" s="99" t="s">
        <v>237</v>
      </c>
      <c r="Q20" s="99" t="s">
        <v>238</v>
      </c>
      <c r="R20" s="99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1"/>
      <c r="BG20" s="1"/>
    </row>
    <row r="21" spans="1:59" ht="11.25" customHeight="1">
      <c r="A21" s="64"/>
      <c r="B21" s="9"/>
      <c r="C21" s="9"/>
      <c r="D21" s="40">
        <f>IF(AND(10&lt;D18,D18&lt;16),INT(25.4347*(17.76-D18)^1.81),0)</f>
        <v>605</v>
      </c>
      <c r="E21" s="40">
        <f>IF(AND(40&lt;E18,E18&lt;80),INT(1.53775*(81.86-E18)^1.81),0)</f>
        <v>593</v>
      </c>
      <c r="F21" s="40">
        <f>IF(AND(220&lt;F18,F18&lt;480),INT(0.03768*(480-F18)^1.85),0)</f>
        <v>562</v>
      </c>
      <c r="G21" s="40">
        <f>IF(AND(220&lt;G18,G18&lt;900),INT(0.14354*(G18-220)^1.4),0)</f>
        <v>358</v>
      </c>
      <c r="H21" s="40">
        <f>IF(AND(75&lt;H18,H18&lt;240),INT(0.8465*(H18-75)^1.42),0)</f>
        <v>404</v>
      </c>
      <c r="I21" s="40">
        <f>IF(AND(1.5&lt;I18,I18&lt;23),INT(51.39*(I18-1.5)^1.05),0)</f>
        <v>471</v>
      </c>
      <c r="J21" s="55">
        <f>IF(AND(100&lt;J18,J18&lt;240),INT(0.08713*(305.5-J18)^1.85),0)</f>
        <v>0</v>
      </c>
      <c r="K21" s="93" t="s">
        <v>239</v>
      </c>
      <c r="L21" s="94" t="s">
        <v>240</v>
      </c>
      <c r="M21" s="94" t="s">
        <v>241</v>
      </c>
      <c r="N21" s="94" t="s">
        <v>242</v>
      </c>
      <c r="O21" s="94" t="s">
        <v>243</v>
      </c>
      <c r="P21" s="94" t="s">
        <v>244</v>
      </c>
      <c r="Q21" s="94" t="s">
        <v>245</v>
      </c>
      <c r="R21" s="94" t="s">
        <v>246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"/>
      <c r="BG21" s="1"/>
    </row>
    <row r="22" spans="1:59" ht="11.25" customHeight="1">
      <c r="A22" s="64"/>
      <c r="B22" s="9"/>
      <c r="C22" s="9"/>
      <c r="D22" s="40">
        <f>IF(AND(10&lt;D19,D19&lt;16),INT(25.4347*(17.76-D19)^1.81),0)</f>
        <v>495</v>
      </c>
      <c r="E22" s="40">
        <f>IF(AND(40&lt;E19,E19&lt;80),INT(1.53775*(81.86-E19)^1.81),0)</f>
        <v>538</v>
      </c>
      <c r="F22" s="40">
        <f>IF(AND(220&lt;F19,F19&lt;480),INT(0.03768*(480-F19)^1.85),0)</f>
        <v>0</v>
      </c>
      <c r="G22" s="40">
        <f>IF(AND(220&lt;G19,G19&lt;900),INT(0.14354*(G19-220)^1.4),0)</f>
        <v>301</v>
      </c>
      <c r="H22" s="40">
        <f>IF(AND(75&lt;H19,H19&lt;240),INT(0.8465*(H19-75)^1.42),0)</f>
        <v>374</v>
      </c>
      <c r="I22" s="40">
        <f>IF(AND(1.5&lt;I19,I19&lt;23),INT(51.39*(I19-1.5)^1.05),0)</f>
        <v>537</v>
      </c>
      <c r="J22" s="55"/>
      <c r="K22" s="93" t="s">
        <v>239</v>
      </c>
      <c r="L22" s="94" t="s">
        <v>241</v>
      </c>
      <c r="M22" s="94" t="s">
        <v>247</v>
      </c>
      <c r="N22" s="94" t="s">
        <v>248</v>
      </c>
      <c r="O22" s="94" t="s">
        <v>249</v>
      </c>
      <c r="P22" s="94" t="s">
        <v>249</v>
      </c>
      <c r="Q22" s="94" t="s">
        <v>244</v>
      </c>
      <c r="R22" s="94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1"/>
      <c r="BG22" s="1"/>
    </row>
    <row r="23" spans="1:59" ht="12.75">
      <c r="A23" s="65"/>
      <c r="B23" s="7" t="s">
        <v>13</v>
      </c>
      <c r="C23" s="67">
        <f>SUM(D23:J23)</f>
        <v>6270</v>
      </c>
      <c r="D23" s="57">
        <f aca="true" t="shared" si="2" ref="D23:I23">SUM(D20:D22)-MIN(D20:D22)</f>
        <v>1154</v>
      </c>
      <c r="E23" s="57">
        <f t="shared" si="2"/>
        <v>1131</v>
      </c>
      <c r="F23" s="57">
        <f t="shared" si="2"/>
        <v>1245</v>
      </c>
      <c r="G23" s="57">
        <f t="shared" si="2"/>
        <v>854</v>
      </c>
      <c r="H23" s="57">
        <f t="shared" si="2"/>
        <v>808</v>
      </c>
      <c r="I23" s="57">
        <f t="shared" si="2"/>
        <v>1078</v>
      </c>
      <c r="J23" s="58">
        <f>SUM(J20:J21)-MIN(J20:J21)</f>
        <v>0</v>
      </c>
      <c r="K23" s="93" t="s">
        <v>239</v>
      </c>
      <c r="L23" s="94"/>
      <c r="M23" s="94" t="s">
        <v>243</v>
      </c>
      <c r="N23" s="94" t="s">
        <v>250</v>
      </c>
      <c r="O23" s="94"/>
      <c r="P23" s="94" t="s">
        <v>251</v>
      </c>
      <c r="Q23" s="94" t="s">
        <v>252</v>
      </c>
      <c r="R23" s="94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1"/>
      <c r="BG23" s="1"/>
    </row>
    <row r="24" spans="1:59" ht="11.25" customHeight="1">
      <c r="A24" s="91" t="s">
        <v>143</v>
      </c>
      <c r="B24" s="92" t="str">
        <f>'celkem (2)'!K12</f>
        <v>Bohemia Chrudim</v>
      </c>
      <c r="C24" s="49" t="s">
        <v>14</v>
      </c>
      <c r="D24" s="49">
        <f>'100m'!D11</f>
        <v>11.7</v>
      </c>
      <c r="E24" s="49">
        <f>'400m'!D23</f>
        <v>58.4</v>
      </c>
      <c r="F24" s="49">
        <f>'1500m'!F12</f>
        <v>281.04</v>
      </c>
      <c r="G24" s="49">
        <f>'dálka (2)'!H12</f>
        <v>564</v>
      </c>
      <c r="H24" s="49">
        <f>'výška (2)'!M12</f>
        <v>172</v>
      </c>
      <c r="I24" s="49">
        <f>'koule (2)'!H12</f>
        <v>10.11</v>
      </c>
      <c r="J24" s="50">
        <f>'štafeta (2)'!F5</f>
        <v>133.53999999999996</v>
      </c>
      <c r="K24" s="98" t="s">
        <v>253</v>
      </c>
      <c r="L24" s="99" t="s">
        <v>254</v>
      </c>
      <c r="M24" s="99" t="s">
        <v>255</v>
      </c>
      <c r="N24" s="99"/>
      <c r="O24" s="99" t="s">
        <v>256</v>
      </c>
      <c r="P24" s="99" t="s">
        <v>257</v>
      </c>
      <c r="Q24" s="99" t="s">
        <v>256</v>
      </c>
      <c r="R24" s="99" t="s">
        <v>258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1"/>
      <c r="BG24" s="1"/>
    </row>
    <row r="25" spans="1:59" ht="11.25" customHeight="1">
      <c r="A25" s="96"/>
      <c r="B25" s="97"/>
      <c r="C25" s="9"/>
      <c r="D25" s="9">
        <f>'100m'!D13</f>
        <v>11.3</v>
      </c>
      <c r="E25" s="9">
        <f>'400m'!D25</f>
        <v>56.5</v>
      </c>
      <c r="F25" s="9">
        <f>'1500m'!F13</f>
        <v>274.03999999999996</v>
      </c>
      <c r="G25" s="9">
        <f>'dálka (2)'!H13</f>
        <v>589</v>
      </c>
      <c r="H25" s="9">
        <f>'výška (2)'!M13</f>
        <v>176</v>
      </c>
      <c r="I25" s="9">
        <f>'koule (2)'!H13</f>
        <v>11.26</v>
      </c>
      <c r="J25" s="53">
        <f>'štafeta (2)'!F14</f>
        <v>0.14</v>
      </c>
      <c r="K25" s="98" t="s">
        <v>253</v>
      </c>
      <c r="L25" s="99" t="s">
        <v>259</v>
      </c>
      <c r="M25" s="99" t="s">
        <v>260</v>
      </c>
      <c r="N25" s="99" t="s">
        <v>261</v>
      </c>
      <c r="O25" s="99" t="s">
        <v>261</v>
      </c>
      <c r="P25" s="99"/>
      <c r="Q25" s="99" t="s">
        <v>262</v>
      </c>
      <c r="R25" s="99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1"/>
      <c r="BG25" s="1"/>
    </row>
    <row r="26" spans="1:59" ht="11.25" customHeight="1">
      <c r="A26" s="64"/>
      <c r="B26" s="52"/>
      <c r="C26" s="9"/>
      <c r="D26" s="9">
        <f>'100m'!D14</f>
        <v>11.9</v>
      </c>
      <c r="E26" s="9">
        <f>'400m'!D26</f>
        <v>57.8</v>
      </c>
      <c r="F26" s="9">
        <f>'1500m'!F14</f>
        <v>0.14</v>
      </c>
      <c r="G26" s="9">
        <f>'dálka (2)'!H14</f>
        <v>598</v>
      </c>
      <c r="H26" s="9">
        <f>'výška (2)'!M14</f>
        <v>0</v>
      </c>
      <c r="I26" s="9">
        <f>'koule (2)'!H14</f>
        <v>8.3</v>
      </c>
      <c r="J26" s="53"/>
      <c r="K26" s="98" t="s">
        <v>253</v>
      </c>
      <c r="L26" s="99"/>
      <c r="M26" s="99"/>
      <c r="N26" s="99" t="s">
        <v>263</v>
      </c>
      <c r="O26" s="99" t="s">
        <v>264</v>
      </c>
      <c r="P26" s="99" t="s">
        <v>262</v>
      </c>
      <c r="Q26" s="99" t="s">
        <v>259</v>
      </c>
      <c r="R26" s="99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1"/>
      <c r="BG26" s="1"/>
    </row>
    <row r="27" spans="1:59" ht="11.25" customHeight="1">
      <c r="A27" s="64"/>
      <c r="B27" s="9"/>
      <c r="C27" s="9" t="s">
        <v>8</v>
      </c>
      <c r="D27" s="40">
        <f>IF(AND(10&lt;D24,D24&lt;16),INT(25.4347*(17.76-D24)^1.81),0)</f>
        <v>663</v>
      </c>
      <c r="E27" s="40">
        <f>IF(AND(40&lt;E24,E24&lt;80),INT(1.53775*(81.86-E24)^1.81),0)</f>
        <v>464</v>
      </c>
      <c r="F27" s="40">
        <f>IF(AND(220&lt;F24,F24&lt;480),INT(0.03768*(480-F24)^1.85),0)</f>
        <v>674</v>
      </c>
      <c r="G27" s="40">
        <f>IF(AND(220&lt;G24,G24&lt;900),INT(0.14354*(G24-220)^1.4),0)</f>
        <v>510</v>
      </c>
      <c r="H27" s="40">
        <f>IF(AND(75&lt;H24,H24&lt;240),INT(0.8465*(H24-75)^1.42),0)</f>
        <v>560</v>
      </c>
      <c r="I27" s="40">
        <f>IF(AND(1.5&lt;I24,I24&lt;23),INT(51.39*(I24-1.5)^1.05),0)</f>
        <v>492</v>
      </c>
      <c r="J27" s="55">
        <f>IF(AND(100&lt;J24,J24&lt;240),INT(0.08713*(305.5-J24)^1.85),0)</f>
        <v>1190</v>
      </c>
      <c r="K27" s="32"/>
      <c r="L27" s="32"/>
      <c r="M27" s="32"/>
      <c r="N27" s="32"/>
      <c r="O27" s="32"/>
      <c r="P27" s="32"/>
      <c r="Q27" s="32"/>
      <c r="R27" s="32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1"/>
      <c r="BG27" s="1"/>
    </row>
    <row r="28" spans="1:59" ht="11.25" customHeight="1">
      <c r="A28" s="64"/>
      <c r="B28" s="9"/>
      <c r="C28" s="9"/>
      <c r="D28" s="40">
        <f>IF(AND(10&lt;D25,D25&lt;16),INT(25.4347*(17.76-D25)^1.81),0)</f>
        <v>744</v>
      </c>
      <c r="E28" s="40">
        <f>IF(AND(40&lt;E25,E25&lt;80),INT(1.53775*(81.86-E25)^1.81),0)</f>
        <v>535</v>
      </c>
      <c r="F28" s="40">
        <f>IF(AND(220&lt;F25,F25&lt;480),INT(0.03768*(480-F25)^1.85),0)</f>
        <v>718</v>
      </c>
      <c r="G28" s="40">
        <f>IF(AND(220&lt;G25,G25&lt;900),INT(0.14354*(G25-220)^1.4),0)</f>
        <v>563</v>
      </c>
      <c r="H28" s="40">
        <f>IF(AND(75&lt;H25,H25&lt;240),INT(0.8465*(H25-75)^1.42),0)</f>
        <v>593</v>
      </c>
      <c r="I28" s="40">
        <f>IF(AND(1.5&lt;I25,I25&lt;23),INT(51.39*(I25-1.5)^1.05),0)</f>
        <v>562</v>
      </c>
      <c r="J28" s="55">
        <f>IF(AND(100&lt;J25,J25&lt;240),INT(0.08713*(305.5-J25)^1.85),0)</f>
        <v>0</v>
      </c>
      <c r="K28" s="32"/>
      <c r="L28" s="32"/>
      <c r="M28" s="32"/>
      <c r="N28" s="32"/>
      <c r="O28" s="32"/>
      <c r="P28" s="32"/>
      <c r="Q28" s="32"/>
      <c r="R28" s="32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1"/>
      <c r="BG28" s="1"/>
    </row>
    <row r="29" spans="1:59" ht="11.25" customHeight="1">
      <c r="A29" s="64"/>
      <c r="B29" s="9"/>
      <c r="C29" s="9"/>
      <c r="D29" s="40">
        <f>IF(AND(10&lt;D26,D26&lt;16),INT(25.4347*(17.76-D26)^1.81),0)</f>
        <v>624</v>
      </c>
      <c r="E29" s="40">
        <f>IF(AND(40&lt;E26,E26&lt;80),INT(1.53775*(81.86-E26)^1.81),0)</f>
        <v>486</v>
      </c>
      <c r="F29" s="40">
        <f>IF(AND(220&lt;F26,F26&lt;480),INT(0.03768*(480-F26)^1.85),0)</f>
        <v>0</v>
      </c>
      <c r="G29" s="40">
        <f>IF(AND(220&lt;G26,G26&lt;900),INT(0.14354*(G26-220)^1.4),0)</f>
        <v>582</v>
      </c>
      <c r="H29" s="40">
        <f>IF(AND(75&lt;H26,H26&lt;240),INT(0.8465*(H26-75)^1.42),0)</f>
        <v>0</v>
      </c>
      <c r="I29" s="40">
        <f>IF(AND(1.5&lt;I26,I26&lt;23),INT(51.39*(I26-1.5)^1.05),0)</f>
        <v>384</v>
      </c>
      <c r="J29" s="55"/>
      <c r="K29" s="32"/>
      <c r="L29" s="32"/>
      <c r="M29" s="32"/>
      <c r="N29" s="32"/>
      <c r="O29" s="32"/>
      <c r="P29" s="32"/>
      <c r="Q29" s="32"/>
      <c r="R29" s="32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1"/>
      <c r="BG29" s="1"/>
    </row>
    <row r="30" spans="1:59" ht="12.75">
      <c r="A30" s="65"/>
      <c r="B30" s="7" t="s">
        <v>13</v>
      </c>
      <c r="C30" s="67">
        <f>SUM(D30:J30)</f>
        <v>8362</v>
      </c>
      <c r="D30" s="57">
        <f aca="true" t="shared" si="3" ref="D30:I30">SUM(D27:D29)-MIN(D27:D29)</f>
        <v>1407</v>
      </c>
      <c r="E30" s="57">
        <f t="shared" si="3"/>
        <v>1021</v>
      </c>
      <c r="F30" s="57">
        <f t="shared" si="3"/>
        <v>1392</v>
      </c>
      <c r="G30" s="57">
        <f t="shared" si="3"/>
        <v>1145</v>
      </c>
      <c r="H30" s="57">
        <f t="shared" si="3"/>
        <v>1153</v>
      </c>
      <c r="I30" s="57">
        <f t="shared" si="3"/>
        <v>1054</v>
      </c>
      <c r="J30" s="58">
        <f>SUM(J27:J28)-MIN(J27:J28)</f>
        <v>1190</v>
      </c>
      <c r="K30" s="32"/>
      <c r="L30" s="32"/>
      <c r="M30" s="32"/>
      <c r="N30" s="32"/>
      <c r="O30" s="32"/>
      <c r="P30" s="32"/>
      <c r="Q30" s="32"/>
      <c r="R30" s="32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1"/>
      <c r="BG30" s="1"/>
    </row>
    <row r="31" spans="1:59" ht="11.25" customHeight="1">
      <c r="A31" s="91" t="s">
        <v>146</v>
      </c>
      <c r="B31" s="92" t="str">
        <f>'celkem (2)'!K15</f>
        <v>G Vysoké Mýto</v>
      </c>
      <c r="C31" s="49" t="s">
        <v>14</v>
      </c>
      <c r="D31" s="49">
        <f>'100m'!D6</f>
        <v>12.8</v>
      </c>
      <c r="E31" s="49">
        <f>'400m'!D8</f>
        <v>57.4</v>
      </c>
      <c r="F31" s="49">
        <f>'1500m'!F15</f>
        <v>265.44</v>
      </c>
      <c r="G31" s="49">
        <f>'dálka (2)'!H15</f>
        <v>520</v>
      </c>
      <c r="H31" s="49">
        <f>'výška (2)'!M15</f>
        <v>168</v>
      </c>
      <c r="I31" s="49">
        <f>'koule (2)'!H15</f>
        <v>10.25</v>
      </c>
      <c r="J31" s="50">
        <f>'štafeta (2)'!F6</f>
        <v>132.14</v>
      </c>
      <c r="K31" s="32"/>
      <c r="L31" s="32"/>
      <c r="M31" s="32"/>
      <c r="N31" s="32"/>
      <c r="O31" s="32"/>
      <c r="P31" s="32"/>
      <c r="Q31" s="32"/>
      <c r="R31" s="3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1.25" customHeight="1">
      <c r="A32" s="96"/>
      <c r="B32" s="97"/>
      <c r="C32" s="9"/>
      <c r="D32" s="9">
        <f>'100m'!D9</f>
        <v>11.8</v>
      </c>
      <c r="E32" s="9">
        <f>'400m'!D18</f>
        <v>0</v>
      </c>
      <c r="F32" s="9">
        <f>'1500m'!F16</f>
        <v>284.53999999999996</v>
      </c>
      <c r="G32" s="9">
        <f>'dálka (2)'!H16</f>
        <v>0</v>
      </c>
      <c r="H32" s="9">
        <f>'výška (2)'!M16</f>
        <v>156</v>
      </c>
      <c r="I32" s="9">
        <f>'koule (2)'!H16</f>
        <v>9.8</v>
      </c>
      <c r="J32" s="53">
        <f>'štafeta (2)'!F15</f>
        <v>0.14</v>
      </c>
      <c r="K32" s="32"/>
      <c r="L32" s="32"/>
      <c r="M32" s="32"/>
      <c r="N32" s="32"/>
      <c r="O32" s="32"/>
      <c r="P32" s="32"/>
      <c r="Q32" s="32"/>
      <c r="R32" s="3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1.25" customHeight="1">
      <c r="A33" s="64"/>
      <c r="B33" s="52"/>
      <c r="C33" s="9"/>
      <c r="D33" s="9">
        <f>'100m'!D20</f>
        <v>12.2</v>
      </c>
      <c r="E33" s="9">
        <f>'400m'!D21</f>
        <v>67</v>
      </c>
      <c r="F33" s="9">
        <f>'1500m'!F17</f>
        <v>290.74</v>
      </c>
      <c r="G33" s="9">
        <f>'dálka (2)'!H17</f>
        <v>513</v>
      </c>
      <c r="H33" s="9">
        <f>'výška (2)'!M17</f>
        <v>160</v>
      </c>
      <c r="I33" s="9">
        <f>'koule (2)'!H17</f>
        <v>10.67</v>
      </c>
      <c r="J33" s="53"/>
      <c r="K33" s="32"/>
      <c r="L33" s="32"/>
      <c r="M33" s="32"/>
      <c r="N33" s="32"/>
      <c r="O33" s="32"/>
      <c r="P33" s="32"/>
      <c r="Q33" s="32"/>
      <c r="R33" s="3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1.25" customHeight="1">
      <c r="A34" s="64"/>
      <c r="B34" s="9"/>
      <c r="C34" s="9" t="s">
        <v>8</v>
      </c>
      <c r="D34" s="40">
        <f>IF(AND(10&lt;D31,D31&lt;16),INT(25.4347*(17.76-D31)^1.81),0)</f>
        <v>461</v>
      </c>
      <c r="E34" s="40">
        <f>IF(AND(40&lt;E31,E31&lt;80),INT(1.53775*(81.86-E31)^1.81),0)</f>
        <v>501</v>
      </c>
      <c r="F34" s="40">
        <f>IF(AND(220&lt;F31,F31&lt;480),INT(0.03768*(480-F31)^1.85),0)</f>
        <v>775</v>
      </c>
      <c r="G34" s="40">
        <f>IF(AND(220&lt;G31,G31&lt;900),INT(0.14354*(G31-220)^1.4),0)</f>
        <v>421</v>
      </c>
      <c r="H34" s="40">
        <f>IF(AND(75&lt;H31,H31&lt;240),INT(0.8465*(H31-75)^1.42),0)</f>
        <v>528</v>
      </c>
      <c r="I34" s="40">
        <f>IF(AND(1.5&lt;I31,I31&lt;23),INT(51.39*(I31-1.5)^1.05),0)</f>
        <v>501</v>
      </c>
      <c r="J34" s="55">
        <f>IF(AND(100&lt;J31,J31&lt;240),INT(0.08713*(305.5-J31)^1.85),0)</f>
        <v>1208</v>
      </c>
      <c r="K34" s="32"/>
      <c r="L34" s="32"/>
      <c r="M34" s="32"/>
      <c r="N34" s="32"/>
      <c r="O34" s="32"/>
      <c r="P34" s="32"/>
      <c r="Q34" s="32"/>
      <c r="R34" s="3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1.25" customHeight="1">
      <c r="A35" s="64"/>
      <c r="B35" s="9"/>
      <c r="C35" s="9"/>
      <c r="D35" s="40">
        <f>IF(AND(10&lt;D32,D32&lt;16),INT(25.4347*(17.76-D32)^1.81),0)</f>
        <v>643</v>
      </c>
      <c r="E35" s="40">
        <f>IF(AND(40&lt;E32,E32&lt;80),INT(1.53775*(81.86-E32)^1.81),0)</f>
        <v>0</v>
      </c>
      <c r="F35" s="40">
        <f>IF(AND(220&lt;F32,F32&lt;480),INT(0.03768*(480-F32)^1.85),0)</f>
        <v>652</v>
      </c>
      <c r="G35" s="40">
        <f>IF(AND(220&lt;G32,G32&lt;900),INT(0.14354*(G32-220)^1.4),0)</f>
        <v>0</v>
      </c>
      <c r="H35" s="40">
        <f>IF(AND(75&lt;H32,H32&lt;240),INT(0.8465*(H32-75)^1.42),0)</f>
        <v>434</v>
      </c>
      <c r="I35" s="40">
        <f>IF(AND(1.5&lt;I32,I32&lt;23),INT(51.39*(I32-1.5)^1.05),0)</f>
        <v>474</v>
      </c>
      <c r="J35" s="55">
        <f>IF(AND(100&lt;J32,J32&lt;240),INT(0.08713*(305.5-J32)^1.85),0)</f>
        <v>0</v>
      </c>
      <c r="K35" s="32"/>
      <c r="L35" s="32"/>
      <c r="M35" s="32"/>
      <c r="N35" s="32"/>
      <c r="O35" s="32"/>
      <c r="P35" s="32"/>
      <c r="Q35" s="32"/>
      <c r="R35" s="3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1.25" customHeight="1">
      <c r="A36" s="64"/>
      <c r="B36" s="9"/>
      <c r="C36" s="9"/>
      <c r="D36" s="40">
        <f>IF(AND(10&lt;D33,D33&lt;16),INT(25.4347*(17.76-D33)^1.81),0)</f>
        <v>567</v>
      </c>
      <c r="E36" s="40">
        <f>IF(AND(40&lt;E33,E33&lt;80),INT(1.53775*(81.86-E33)^1.81),0)</f>
        <v>203</v>
      </c>
      <c r="F36" s="40">
        <f>IF(AND(220&lt;F33,F33&lt;480),INT(0.03768*(480-F33)^1.85),0)</f>
        <v>614</v>
      </c>
      <c r="G36" s="40">
        <f>IF(AND(220&lt;G33,G33&lt;900),INT(0.14354*(G33-220)^1.4),0)</f>
        <v>407</v>
      </c>
      <c r="H36" s="40">
        <f>IF(AND(75&lt;H33,H33&lt;240),INT(0.8465*(H33-75)^1.42),0)</f>
        <v>464</v>
      </c>
      <c r="I36" s="40">
        <f>IF(AND(1.5&lt;I33,I33&lt;23),INT(51.39*(I33-1.5)^1.05),0)</f>
        <v>526</v>
      </c>
      <c r="J36" s="55"/>
      <c r="K36" s="32"/>
      <c r="L36" s="32"/>
      <c r="M36" s="32"/>
      <c r="N36" s="32"/>
      <c r="O36" s="32"/>
      <c r="P36" s="32"/>
      <c r="Q36" s="32"/>
      <c r="R36" s="3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>
      <c r="A37" s="65"/>
      <c r="B37" s="7" t="s">
        <v>13</v>
      </c>
      <c r="C37" s="67">
        <f>SUM(D37:J37)</f>
        <v>7396</v>
      </c>
      <c r="D37" s="57">
        <f aca="true" t="shared" si="4" ref="D37:I37">SUM(D34:D36)-MIN(D34:D36)</f>
        <v>1210</v>
      </c>
      <c r="E37" s="57">
        <f t="shared" si="4"/>
        <v>704</v>
      </c>
      <c r="F37" s="57">
        <f t="shared" si="4"/>
        <v>1427</v>
      </c>
      <c r="G37" s="57">
        <f t="shared" si="4"/>
        <v>828</v>
      </c>
      <c r="H37" s="57">
        <f t="shared" si="4"/>
        <v>992</v>
      </c>
      <c r="I37" s="57">
        <f t="shared" si="4"/>
        <v>1027</v>
      </c>
      <c r="J37" s="58">
        <f>SUM(J34:J35)-MIN(J34:J35)</f>
        <v>1208</v>
      </c>
      <c r="K37" s="32"/>
      <c r="L37" s="32"/>
      <c r="M37" s="32"/>
      <c r="N37" s="32"/>
      <c r="O37" s="32"/>
      <c r="P37" s="32"/>
      <c r="Q37" s="32"/>
      <c r="R37" s="3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5.75" customHeight="1">
      <c r="A38" s="91" t="s">
        <v>145</v>
      </c>
      <c r="B38" s="92" t="str">
        <f>'celkem (2)'!K18</f>
        <v>G Polička</v>
      </c>
      <c r="C38" s="49" t="s">
        <v>14</v>
      </c>
      <c r="D38" s="49">
        <f>'100m'!D7</f>
        <v>11.8</v>
      </c>
      <c r="E38" s="49">
        <f>'400m'!D4</f>
        <v>56.4</v>
      </c>
      <c r="F38" s="49">
        <f>'1500m'!F18</f>
        <v>287.34</v>
      </c>
      <c r="G38" s="49">
        <f>'dálka (2)'!H18</f>
        <v>469</v>
      </c>
      <c r="H38" s="49">
        <f>'výška (2)'!M18</f>
        <v>164</v>
      </c>
      <c r="I38" s="49">
        <f>'koule (2)'!H18</f>
        <v>10.06</v>
      </c>
      <c r="J38" s="50">
        <f>'štafeta (2)'!F8</f>
        <v>151.04000000000002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3.5" customHeight="1">
      <c r="A39" s="96"/>
      <c r="B39" s="97"/>
      <c r="C39" s="9"/>
      <c r="D39" s="9">
        <f>'100m'!D16</f>
        <v>12</v>
      </c>
      <c r="E39" s="9">
        <f>'400m'!D10</f>
        <v>59.3</v>
      </c>
      <c r="F39" s="9">
        <f>'1500m'!F19</f>
        <v>289.94</v>
      </c>
      <c r="G39" s="9">
        <f>'dálka (2)'!H19</f>
        <v>504</v>
      </c>
      <c r="H39" s="9">
        <f>'výška (2)'!M19</f>
        <v>148</v>
      </c>
      <c r="I39" s="9">
        <f>'koule (2)'!H19</f>
        <v>10.28</v>
      </c>
      <c r="J39" s="53">
        <f>'štafeta (2)'!F17</f>
        <v>135.73999999999998</v>
      </c>
      <c r="K39" s="32"/>
      <c r="L39" s="32"/>
      <c r="M39" s="32"/>
      <c r="N39" s="32"/>
      <c r="O39" s="32"/>
      <c r="P39" s="32"/>
      <c r="Q39" s="32"/>
      <c r="R39" s="3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1.25" customHeight="1">
      <c r="A40" s="64"/>
      <c r="B40" s="52"/>
      <c r="C40" s="9"/>
      <c r="D40" s="9">
        <f>'100m'!D22</f>
        <v>12.4</v>
      </c>
      <c r="E40" s="9">
        <f>'400m'!D19</f>
        <v>57.1</v>
      </c>
      <c r="F40" s="9">
        <f>'1500m'!F20</f>
        <v>297.3399999999999</v>
      </c>
      <c r="G40" s="9">
        <f>'dálka (2)'!H20</f>
        <v>529</v>
      </c>
      <c r="H40" s="9">
        <f>'výška (2)'!M20</f>
        <v>144</v>
      </c>
      <c r="I40" s="9">
        <f>'koule (2)'!H20</f>
        <v>9.94</v>
      </c>
      <c r="J40" s="53"/>
      <c r="K40" s="32"/>
      <c r="L40" s="32"/>
      <c r="M40" s="32"/>
      <c r="N40" s="32"/>
      <c r="O40" s="32"/>
      <c r="P40" s="32"/>
      <c r="Q40" s="32"/>
      <c r="R40" s="3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1.25" customHeight="1">
      <c r="A41" s="64"/>
      <c r="B41" s="9"/>
      <c r="C41" s="9" t="s">
        <v>8</v>
      </c>
      <c r="D41" s="40">
        <f>IF(AND(10&lt;D38,D38&lt;16),INT(25.4347*(17.76-D38)^1.81),0)</f>
        <v>643</v>
      </c>
      <c r="E41" s="40">
        <f>IF(AND(40&lt;E38,E38&lt;80),INT(1.53775*(81.86-E38)^1.81),0)</f>
        <v>538</v>
      </c>
      <c r="F41" s="40">
        <f>IF(AND(220&lt;F38,F38&lt;480),INT(0.03768*(480-F38)^1.85),0)</f>
        <v>635</v>
      </c>
      <c r="G41" s="40">
        <f>IF(AND(220&lt;G38,G38&lt;900),INT(0.14354*(G38-220)^1.4),0)</f>
        <v>324</v>
      </c>
      <c r="H41" s="40">
        <f>IF(AND(75&lt;H38,H38&lt;240),INT(0.8465*(H38-75)^1.42),0)</f>
        <v>496</v>
      </c>
      <c r="I41" s="40">
        <f>IF(AND(1.5&lt;I38,I38&lt;23),INT(51.39*(I38-1.5)^1.05),0)</f>
        <v>489</v>
      </c>
      <c r="J41" s="55">
        <f>IF(AND(100&lt;J38,J38&lt;240),INT(0.08713*(305.5-J38)^1.85),0)</f>
        <v>976</v>
      </c>
      <c r="K41" s="32"/>
      <c r="L41" s="32"/>
      <c r="M41" s="32"/>
      <c r="N41" s="32"/>
      <c r="O41" s="32"/>
      <c r="P41" s="32"/>
      <c r="Q41" s="32"/>
      <c r="R41" s="3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1.25" customHeight="1">
      <c r="A42" s="64"/>
      <c r="B42" s="9"/>
      <c r="C42" s="9"/>
      <c r="D42" s="40">
        <f>IF(AND(10&lt;D39,D39&lt;16),INT(25.4347*(17.76-D39)^1.81),0)</f>
        <v>605</v>
      </c>
      <c r="E42" s="40">
        <f>IF(AND(40&lt;E39,E39&lt;80),INT(1.53775*(81.86-E39)^1.81),0)</f>
        <v>432</v>
      </c>
      <c r="F42" s="40">
        <f>IF(AND(220&lt;F39,F39&lt;480),INT(0.03768*(480-F39)^1.85),0)</f>
        <v>619</v>
      </c>
      <c r="G42" s="40">
        <f>IF(AND(220&lt;G39,G39&lt;900),INT(0.14354*(G39-220)^1.4),0)</f>
        <v>390</v>
      </c>
      <c r="H42" s="40">
        <f>IF(AND(75&lt;H39,H39&lt;240),INT(0.8465*(H39-75)^1.42),0)</f>
        <v>374</v>
      </c>
      <c r="I42" s="40">
        <f>IF(AND(1.5&lt;I39,I39&lt;23),INT(51.39*(I39-1.5)^1.05),0)</f>
        <v>502</v>
      </c>
      <c r="J42" s="55">
        <f>IF(AND(100&lt;J39,J39&lt;240),INT(0.08713*(305.5-J39)^1.85),0)</f>
        <v>1162</v>
      </c>
      <c r="K42" s="32"/>
      <c r="L42" s="32"/>
      <c r="M42" s="32"/>
      <c r="N42" s="32"/>
      <c r="O42" s="32"/>
      <c r="P42" s="32"/>
      <c r="Q42" s="32"/>
      <c r="R42" s="3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1.25" customHeight="1">
      <c r="A43" s="64"/>
      <c r="B43" s="9"/>
      <c r="C43" s="9"/>
      <c r="D43" s="40">
        <f>IF(AND(10&lt;D40,D40&lt;16),INT(25.4347*(17.76-D40)^1.81),0)</f>
        <v>531</v>
      </c>
      <c r="E43" s="40">
        <f>IF(AND(40&lt;E40,E40&lt;80),INT(1.53775*(81.86-E40)^1.81),0)</f>
        <v>512</v>
      </c>
      <c r="F43" s="40">
        <f>IF(AND(220&lt;F40,F40&lt;480),INT(0.03768*(480-F40)^1.85),0)</f>
        <v>575</v>
      </c>
      <c r="G43" s="40">
        <f>IF(AND(220&lt;G40,G40&lt;900),INT(0.14354*(G40-220)^1.4),0)</f>
        <v>439</v>
      </c>
      <c r="H43" s="40">
        <f>IF(AND(75&lt;H40,H40&lt;240),INT(0.8465*(H40-75)^1.42),0)</f>
        <v>345</v>
      </c>
      <c r="I43" s="40">
        <f>IF(AND(1.5&lt;I40,I40&lt;23),INT(51.39*(I40-1.5)^1.05),0)</f>
        <v>482</v>
      </c>
      <c r="J43" s="55"/>
      <c r="K43" s="32"/>
      <c r="L43" s="32"/>
      <c r="M43" s="32"/>
      <c r="N43" s="32"/>
      <c r="O43" s="32"/>
      <c r="P43" s="32"/>
      <c r="Q43" s="32"/>
      <c r="R43" s="3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>
      <c r="A44" s="65"/>
      <c r="B44" s="7" t="s">
        <v>13</v>
      </c>
      <c r="C44" s="67">
        <f>SUM(D44:J44)</f>
        <v>7404</v>
      </c>
      <c r="D44" s="57">
        <f aca="true" t="shared" si="5" ref="D44:I44">SUM(D41:D43)-MIN(D41:D43)</f>
        <v>1248</v>
      </c>
      <c r="E44" s="57">
        <f t="shared" si="5"/>
        <v>1050</v>
      </c>
      <c r="F44" s="57">
        <f t="shared" si="5"/>
        <v>1254</v>
      </c>
      <c r="G44" s="57">
        <f t="shared" si="5"/>
        <v>829</v>
      </c>
      <c r="H44" s="57">
        <f t="shared" si="5"/>
        <v>870</v>
      </c>
      <c r="I44" s="57">
        <f t="shared" si="5"/>
        <v>991</v>
      </c>
      <c r="J44" s="58">
        <f>SUM(J41:J42)-MIN(J41:J42)</f>
        <v>1162</v>
      </c>
      <c r="K44" s="32"/>
      <c r="L44" s="32"/>
      <c r="M44" s="32"/>
      <c r="N44" s="32"/>
      <c r="O44" s="32"/>
      <c r="P44" s="32"/>
      <c r="Q44" s="32"/>
      <c r="R44" s="3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1.25" customHeight="1">
      <c r="A45" s="91" t="s">
        <v>141</v>
      </c>
      <c r="B45" s="92" t="str">
        <f>'celkem (2)'!K21</f>
        <v>SPŠE Pce</v>
      </c>
      <c r="C45" s="49" t="s">
        <v>14</v>
      </c>
      <c r="D45" s="49">
        <f>'100m'!D10</f>
        <v>11.1</v>
      </c>
      <c r="E45" s="49">
        <f>'400m'!D6</f>
        <v>53.4</v>
      </c>
      <c r="F45" s="49">
        <f>'1500m'!F21</f>
        <v>271.64000000000004</v>
      </c>
      <c r="G45" s="49">
        <f>'dálka (2)'!H21</f>
        <v>458</v>
      </c>
      <c r="H45" s="49">
        <f>'výška (2)'!M21</f>
        <v>160</v>
      </c>
      <c r="I45" s="49">
        <f>'koule (2)'!H21</f>
        <v>12.64</v>
      </c>
      <c r="J45" s="50">
        <f>'štafeta (2)'!F9</f>
        <v>129.14</v>
      </c>
      <c r="K45" s="32"/>
      <c r="L45" s="32"/>
      <c r="M45" s="32"/>
      <c r="N45" s="32"/>
      <c r="O45" s="32"/>
      <c r="P45" s="32"/>
      <c r="Q45" s="32"/>
      <c r="R45" s="3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 customHeight="1">
      <c r="A46" s="96"/>
      <c r="B46" s="97"/>
      <c r="C46" s="9"/>
      <c r="D46" s="9">
        <f>'100m'!D12</f>
        <v>0</v>
      </c>
      <c r="E46" s="9">
        <f>'400m'!D22</f>
        <v>54</v>
      </c>
      <c r="F46" s="9">
        <f>'1500m'!F22</f>
        <v>292.34</v>
      </c>
      <c r="G46" s="9">
        <f>'dálka (2)'!H22</f>
        <v>608</v>
      </c>
      <c r="H46" s="9">
        <f>'výška (2)'!M22</f>
        <v>184</v>
      </c>
      <c r="I46" s="9">
        <f>'koule (2)'!H22</f>
        <v>13.16</v>
      </c>
      <c r="J46" s="53">
        <f>'štafeta (2)'!F16</f>
        <v>0.14</v>
      </c>
      <c r="K46" s="32"/>
      <c r="L46" s="32"/>
      <c r="M46" s="32"/>
      <c r="N46" s="32"/>
      <c r="O46" s="32"/>
      <c r="P46" s="32"/>
      <c r="Q46" s="32"/>
      <c r="R46" s="3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1.25" customHeight="1">
      <c r="A47" s="51"/>
      <c r="B47" s="52"/>
      <c r="C47" s="9"/>
      <c r="D47" s="9">
        <f>'100m'!D18</f>
        <v>10.7</v>
      </c>
      <c r="E47" s="9">
        <f>'400m'!D24</f>
        <v>0</v>
      </c>
      <c r="F47" s="9">
        <f>'1500m'!F23</f>
        <v>275.14</v>
      </c>
      <c r="G47" s="9">
        <f>'dálka (2)'!H23</f>
        <v>0</v>
      </c>
      <c r="H47" s="9">
        <f>'výška (2)'!M23</f>
        <v>168</v>
      </c>
      <c r="I47" s="9">
        <f>'koule (2)'!H23</f>
        <v>10.51</v>
      </c>
      <c r="J47" s="53"/>
      <c r="K47" s="32"/>
      <c r="L47" s="32"/>
      <c r="M47" s="32"/>
      <c r="N47" s="32"/>
      <c r="O47" s="32"/>
      <c r="P47" s="32"/>
      <c r="Q47" s="32"/>
      <c r="R47" s="3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1.25" customHeight="1">
      <c r="A48" s="54"/>
      <c r="B48" s="9"/>
      <c r="C48" s="9" t="s">
        <v>8</v>
      </c>
      <c r="D48" s="40">
        <f>IF(AND(10&lt;D45,D45&lt;16),INT(25.4347*(17.76-D45)^1.81),0)</f>
        <v>786</v>
      </c>
      <c r="E48" s="40">
        <f>IF(AND(40&lt;E45,E45&lt;80),INT(1.53775*(81.86-E45)^1.81),0)</f>
        <v>659</v>
      </c>
      <c r="F48" s="40">
        <f>IF(AND(220&lt;F45,F45&lt;480),INT(0.03768*(480-F45)^1.85),0)</f>
        <v>734</v>
      </c>
      <c r="G48" s="40">
        <f>IF(AND(220&lt;G45,G45&lt;900),INT(0.14354*(G45-220)^1.4),0)</f>
        <v>304</v>
      </c>
      <c r="H48" s="40">
        <f>IF(AND(75&lt;H45,H45&lt;240),INT(0.8465*(H45-75)^1.42),0)</f>
        <v>464</v>
      </c>
      <c r="I48" s="40">
        <f>IF(AND(1.5&lt;I45,I45&lt;23),INT(51.39*(I45-1.5)^1.05),0)</f>
        <v>645</v>
      </c>
      <c r="J48" s="55">
        <f>IF(AND(100&lt;J45,J45&lt;240),INT(0.08713*(305.5-J45)^1.85),0)</f>
        <v>1247</v>
      </c>
      <c r="K48" s="32"/>
      <c r="L48" s="32"/>
      <c r="M48" s="32"/>
      <c r="N48" s="32"/>
      <c r="O48" s="32"/>
      <c r="P48" s="32"/>
      <c r="Q48" s="32"/>
      <c r="R48" s="3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1.25" customHeight="1">
      <c r="A49" s="54"/>
      <c r="B49" s="9"/>
      <c r="C49" s="9"/>
      <c r="D49" s="40">
        <f>IF(AND(10&lt;D46,D46&lt;16),INT(25.4347*(17.76-D46)^1.81),0)</f>
        <v>0</v>
      </c>
      <c r="E49" s="40">
        <f>IF(AND(40&lt;E46,E46&lt;80),INT(1.53775*(81.86-E46)^1.81),0)</f>
        <v>634</v>
      </c>
      <c r="F49" s="40">
        <f>IF(AND(220&lt;F46,F46&lt;480),INT(0.03768*(480-F46)^1.85),0)</f>
        <v>605</v>
      </c>
      <c r="G49" s="40">
        <f>IF(AND(220&lt;G46,G46&lt;900),INT(0.14354*(G46-220)^1.4),0)</f>
        <v>604</v>
      </c>
      <c r="H49" s="40">
        <f>IF(AND(75&lt;H46,H46&lt;240),INT(0.8465*(H46-75)^1.42),0)</f>
        <v>661</v>
      </c>
      <c r="I49" s="40">
        <f>IF(AND(1.5&lt;I46,I46&lt;23),INT(51.39*(I46-1.5)^1.05),0)</f>
        <v>677</v>
      </c>
      <c r="J49" s="55">
        <f>IF(AND(100&lt;J46,J46&lt;240),INT(0.08713*(305.5-J46)^1.85),0)</f>
        <v>0</v>
      </c>
      <c r="K49" s="32"/>
      <c r="L49" s="32"/>
      <c r="M49" s="32"/>
      <c r="N49" s="32"/>
      <c r="O49" s="32"/>
      <c r="P49" s="32"/>
      <c r="Q49" s="32"/>
      <c r="R49" s="3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1.25" customHeight="1">
      <c r="A50" s="54"/>
      <c r="B50" s="9"/>
      <c r="C50" s="9"/>
      <c r="D50" s="40">
        <f>IF(AND(10&lt;D47,D47&lt;16),INT(25.4347*(17.76-D47)^1.81),0)</f>
        <v>874</v>
      </c>
      <c r="E50" s="40">
        <f>IF(AND(40&lt;E47,E47&lt;80),INT(1.53775*(81.86-E47)^1.81),0)</f>
        <v>0</v>
      </c>
      <c r="F50" s="40">
        <f>IF(AND(220&lt;F47,F47&lt;480),INT(0.03768*(480-F47)^1.85),0)</f>
        <v>711</v>
      </c>
      <c r="G50" s="40">
        <f>IF(AND(220&lt;G47,G47&lt;900),INT(0.14354*(G47-220)^1.4),0)</f>
        <v>0</v>
      </c>
      <c r="H50" s="40">
        <f>IF(AND(75&lt;H47,H47&lt;240),INT(0.8465*(H47-75)^1.42),0)</f>
        <v>528</v>
      </c>
      <c r="I50" s="40">
        <f>IF(AND(1.5&lt;I47,I47&lt;23),INT(51.39*(I47-1.5)^1.05),0)</f>
        <v>516</v>
      </c>
      <c r="J50" s="55"/>
      <c r="K50" s="32"/>
      <c r="L50" s="32"/>
      <c r="M50" s="32"/>
      <c r="N50" s="32"/>
      <c r="O50" s="32"/>
      <c r="P50" s="32"/>
      <c r="Q50" s="32"/>
      <c r="R50" s="3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56"/>
      <c r="B51" s="7" t="s">
        <v>13</v>
      </c>
      <c r="C51" s="67">
        <f>SUM(D51:J51)</f>
        <v>9064</v>
      </c>
      <c r="D51" s="57">
        <f aca="true" t="shared" si="6" ref="D51:I51">SUM(D48:D50)-MIN(D48:D50)</f>
        <v>1660</v>
      </c>
      <c r="E51" s="57">
        <f t="shared" si="6"/>
        <v>1293</v>
      </c>
      <c r="F51" s="57">
        <f t="shared" si="6"/>
        <v>1445</v>
      </c>
      <c r="G51" s="57">
        <f t="shared" si="6"/>
        <v>908</v>
      </c>
      <c r="H51" s="57">
        <f t="shared" si="6"/>
        <v>1189</v>
      </c>
      <c r="I51" s="57">
        <f t="shared" si="6"/>
        <v>1322</v>
      </c>
      <c r="J51" s="58">
        <f>SUM(J48:J49)-MIN(J48:J49)</f>
        <v>1247</v>
      </c>
      <c r="K51" s="32"/>
      <c r="L51" s="32"/>
      <c r="M51" s="32"/>
      <c r="N51" s="32"/>
      <c r="O51" s="32"/>
      <c r="P51" s="32"/>
      <c r="Q51" s="32"/>
      <c r="R51" s="3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5" customHeight="1">
      <c r="A52" s="91" t="s">
        <v>147</v>
      </c>
      <c r="B52" s="100" t="str">
        <f>'celkem (2)'!K24</f>
        <v>VOŠ a SŠT Č. Třebová</v>
      </c>
      <c r="C52" s="49" t="s">
        <v>14</v>
      </c>
      <c r="D52" s="49">
        <f>'100m'!D4</f>
        <v>12.4</v>
      </c>
      <c r="E52" s="49">
        <f>'400m'!D12</f>
        <v>59.1</v>
      </c>
      <c r="F52" s="49">
        <f>'1500m'!F24</f>
        <v>0.14</v>
      </c>
      <c r="G52" s="49">
        <f>'dálka (2)'!H24</f>
        <v>474</v>
      </c>
      <c r="H52" s="49">
        <f>'výška (2)'!M24</f>
        <v>156</v>
      </c>
      <c r="I52" s="49">
        <f>'koule (2)'!H24</f>
        <v>10.67</v>
      </c>
      <c r="J52" s="50">
        <f>'štafeta (2)'!F10</f>
        <v>141.14</v>
      </c>
      <c r="K52" s="32"/>
      <c r="L52" s="32"/>
      <c r="M52" s="32"/>
      <c r="N52" s="32"/>
      <c r="O52" s="32"/>
      <c r="P52" s="32"/>
      <c r="Q52" s="32"/>
      <c r="R52" s="3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8.75" customHeight="1">
      <c r="A53" s="96"/>
      <c r="B53" s="101"/>
      <c r="C53" s="9"/>
      <c r="D53" s="9">
        <f>'100m'!D24</f>
        <v>13.5</v>
      </c>
      <c r="E53" s="9">
        <f>'400m'!D14</f>
        <v>0</v>
      </c>
      <c r="F53" s="9">
        <f>'1500m'!F25</f>
        <v>0.14</v>
      </c>
      <c r="G53" s="9">
        <f>'dálka (2)'!H25</f>
        <v>480</v>
      </c>
      <c r="H53" s="9">
        <f>'výška (2)'!M25</f>
        <v>0</v>
      </c>
      <c r="I53" s="9">
        <f>'koule (2)'!H25</f>
        <v>10.16</v>
      </c>
      <c r="J53" s="53">
        <f>'štafeta (2)'!F18</f>
        <v>0.14</v>
      </c>
      <c r="K53" s="32"/>
      <c r="L53" s="32"/>
      <c r="M53" s="32"/>
      <c r="N53" s="32"/>
      <c r="O53" s="32"/>
      <c r="P53" s="32"/>
      <c r="Q53" s="32"/>
      <c r="R53" s="3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1.25" customHeight="1">
      <c r="A54" s="51"/>
      <c r="B54" s="52"/>
      <c r="C54" s="9"/>
      <c r="D54" s="9">
        <f>'100m'!D26</f>
        <v>0</v>
      </c>
      <c r="E54" s="9">
        <f>'400m'!D16</f>
        <v>54.1</v>
      </c>
      <c r="F54" s="9">
        <f>'1500m'!F26</f>
        <v>317.73999999999995</v>
      </c>
      <c r="G54" s="9">
        <f>'dálka (2)'!H26</f>
        <v>547</v>
      </c>
      <c r="H54" s="9">
        <f>'výška (2)'!M26</f>
        <v>172</v>
      </c>
      <c r="I54" s="9">
        <f>'koule (2)'!H26</f>
        <v>11.43</v>
      </c>
      <c r="J54" s="53"/>
      <c r="K54" s="32"/>
      <c r="L54" s="32"/>
      <c r="M54" s="32"/>
      <c r="N54" s="32"/>
      <c r="O54" s="32"/>
      <c r="P54" s="32"/>
      <c r="Q54" s="32"/>
      <c r="R54" s="3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1.25" customHeight="1">
      <c r="A55" s="54"/>
      <c r="B55" s="9"/>
      <c r="C55" s="9" t="s">
        <v>8</v>
      </c>
      <c r="D55" s="40">
        <f>IF(AND(10&lt;D52,D52&lt;16),INT(25.4347*(17.76-D52)^1.81),0)</f>
        <v>531</v>
      </c>
      <c r="E55" s="40">
        <f>IF(AND(40&lt;E52,E52&lt;80),INT(1.53775*(81.86-E52)^1.81),0)</f>
        <v>439</v>
      </c>
      <c r="F55" s="40">
        <f>IF(AND(220&lt;F52,F52&lt;480),INT(0.03768*(480-F52)^1.85),0)</f>
        <v>0</v>
      </c>
      <c r="G55" s="40">
        <f>IF(AND(220&lt;G52,G52&lt;900),INT(0.14354*(G52-220)^1.4),0)</f>
        <v>333</v>
      </c>
      <c r="H55" s="40">
        <f>IF(AND(75&lt;H52,H52&lt;240),INT(0.8465*(H52-75)^1.42),0)</f>
        <v>434</v>
      </c>
      <c r="I55" s="40">
        <f>IF(AND(1.5&lt;I52,I52&lt;23),INT(51.39*(I52-1.5)^1.05),0)</f>
        <v>526</v>
      </c>
      <c r="J55" s="55">
        <f>IF(AND(100&lt;J52,J52&lt;240),INT(0.08713*(305.5-J52)^1.85),0)</f>
        <v>1094</v>
      </c>
      <c r="K55" s="32"/>
      <c r="L55" s="32"/>
      <c r="M55" s="32"/>
      <c r="N55" s="32"/>
      <c r="O55" s="32"/>
      <c r="P55" s="32"/>
      <c r="Q55" s="32"/>
      <c r="R55" s="3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1.25" customHeight="1">
      <c r="A56" s="54"/>
      <c r="B56" s="9"/>
      <c r="C56" s="9"/>
      <c r="D56" s="40">
        <f>IF(AND(10&lt;D53,D53&lt;16),INT(25.4347*(17.76-D53)^1.81),0)</f>
        <v>350</v>
      </c>
      <c r="E56" s="40">
        <f>IF(AND(40&lt;E53,E53&lt;80),INT(1.53775*(81.86-E53)^1.81),0)</f>
        <v>0</v>
      </c>
      <c r="F56" s="40">
        <f>IF(AND(220&lt;F53,F53&lt;480),INT(0.03768*(480-F53)^1.85),0)</f>
        <v>0</v>
      </c>
      <c r="G56" s="40">
        <f>IF(AND(220&lt;G53,G53&lt;900),INT(0.14354*(G53-220)^1.4),0)</f>
        <v>345</v>
      </c>
      <c r="H56" s="40">
        <f>IF(AND(75&lt;H53,H53&lt;240),INT(0.8465*(H53-75)^1.42),0)</f>
        <v>0</v>
      </c>
      <c r="I56" s="40">
        <f>IF(AND(1.5&lt;I53,I53&lt;23),INT(51.39*(I53-1.5)^1.05),0)</f>
        <v>495</v>
      </c>
      <c r="J56" s="55">
        <f>IF(AND(100&lt;J53,J53&lt;240),INT(0.08713*(305.5-J53)^1.85),0)</f>
        <v>0</v>
      </c>
      <c r="K56" s="32"/>
      <c r="L56" s="32"/>
      <c r="M56" s="32"/>
      <c r="N56" s="32"/>
      <c r="O56" s="32"/>
      <c r="P56" s="32"/>
      <c r="Q56" s="32"/>
      <c r="R56" s="3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1.25" customHeight="1">
      <c r="A57" s="54"/>
      <c r="B57" s="9"/>
      <c r="C57" s="9"/>
      <c r="D57" s="40">
        <f>IF(AND(10&lt;D54,D54&lt;16),INT(25.4347*(17.76-D54)^1.81),0)</f>
        <v>0</v>
      </c>
      <c r="E57" s="40">
        <f>IF(AND(40&lt;E54,E54&lt;80),INT(1.53775*(81.86-E54)^1.81),0)</f>
        <v>630</v>
      </c>
      <c r="F57" s="40">
        <f>IF(AND(220&lt;F54,F54&lt;480),INT(0.03768*(480-F54)^1.85),0)</f>
        <v>462</v>
      </c>
      <c r="G57" s="40">
        <f>IF(AND(220&lt;G54,G54&lt;900),INT(0.14354*(G54-220)^1.4),0)</f>
        <v>475</v>
      </c>
      <c r="H57" s="40">
        <f>IF(AND(75&lt;H54,H54&lt;240),INT(0.8465*(H54-75)^1.42),0)</f>
        <v>560</v>
      </c>
      <c r="I57" s="40">
        <f>IF(AND(1.5&lt;I54,I54&lt;23),INT(51.39*(I54-1.5)^1.05),0)</f>
        <v>572</v>
      </c>
      <c r="J57" s="55"/>
      <c r="K57" s="32"/>
      <c r="L57" s="32"/>
      <c r="M57" s="32"/>
      <c r="N57" s="32"/>
      <c r="O57" s="32"/>
      <c r="P57" s="32"/>
      <c r="Q57" s="32"/>
      <c r="R57" s="3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56"/>
      <c r="B58" s="7" t="s">
        <v>13</v>
      </c>
      <c r="C58" s="67">
        <f>SUM(D58:J58)</f>
        <v>6418</v>
      </c>
      <c r="D58" s="57">
        <f aca="true" t="shared" si="7" ref="D58:I58">SUM(D55:D57)-MIN(D55:D57)</f>
        <v>881</v>
      </c>
      <c r="E58" s="57">
        <f t="shared" si="7"/>
        <v>1069</v>
      </c>
      <c r="F58" s="57">
        <f t="shared" si="7"/>
        <v>462</v>
      </c>
      <c r="G58" s="57">
        <f t="shared" si="7"/>
        <v>820</v>
      </c>
      <c r="H58" s="57">
        <f t="shared" si="7"/>
        <v>994</v>
      </c>
      <c r="I58" s="57">
        <f t="shared" si="7"/>
        <v>1098</v>
      </c>
      <c r="J58" s="58">
        <f>SUM(J55:J56)-MIN(J55:J56)</f>
        <v>1094</v>
      </c>
      <c r="K58" s="32"/>
      <c r="L58" s="32"/>
      <c r="M58" s="32"/>
      <c r="N58" s="32"/>
      <c r="O58" s="32"/>
      <c r="P58" s="32"/>
      <c r="Q58" s="32"/>
      <c r="R58" s="3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2" ht="12.75">
      <c r="A59" s="5"/>
      <c r="B59" s="5"/>
    </row>
    <row r="60" spans="1:5" ht="12.75">
      <c r="A60" s="3"/>
      <c r="B60" s="4"/>
      <c r="E60" s="4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</sheetData>
  <sheetProtection/>
  <mergeCells count="16">
    <mergeCell ref="A45:A46"/>
    <mergeCell ref="B45:B46"/>
    <mergeCell ref="A52:A53"/>
    <mergeCell ref="B52:B53"/>
    <mergeCell ref="A24:A25"/>
    <mergeCell ref="B24:B25"/>
    <mergeCell ref="A31:A32"/>
    <mergeCell ref="B31:B32"/>
    <mergeCell ref="A38:A39"/>
    <mergeCell ref="B38:B39"/>
    <mergeCell ref="A3:A4"/>
    <mergeCell ref="B3:B4"/>
    <mergeCell ref="A10:A11"/>
    <mergeCell ref="B10:B11"/>
    <mergeCell ref="A17:A18"/>
    <mergeCell ref="B17:B1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40.25390625" style="0" customWidth="1"/>
    <col min="3" max="3" width="23.00390625" style="0" customWidth="1"/>
    <col min="4" max="4" width="10.75390625" style="31" customWidth="1"/>
    <col min="5" max="5" width="3.75390625" style="0" customWidth="1"/>
  </cols>
  <sheetData>
    <row r="1" spans="1:5" ht="18.75" customHeight="1" thickBot="1">
      <c r="A1" s="7"/>
      <c r="B1" s="26" t="s">
        <v>27</v>
      </c>
      <c r="C1" s="7"/>
      <c r="D1" s="27"/>
      <c r="E1" s="9"/>
    </row>
    <row r="2" spans="1:5" ht="24.75" customHeight="1" thickTop="1">
      <c r="A2" s="11" t="s">
        <v>12</v>
      </c>
      <c r="B2" s="12" t="s">
        <v>15</v>
      </c>
      <c r="C2" s="13" t="s">
        <v>2</v>
      </c>
      <c r="D2" s="28" t="s">
        <v>7</v>
      </c>
      <c r="E2" s="14"/>
    </row>
    <row r="3" spans="1:5" ht="24.75" customHeight="1">
      <c r="A3" s="15"/>
      <c r="B3" s="15" t="str">
        <f>celkem!M8</f>
        <v>Cabicarová Tereza,97</v>
      </c>
      <c r="C3" s="15" t="str">
        <f>celkem!K8</f>
        <v>Bohemia Chrudim</v>
      </c>
      <c r="D3" s="29">
        <v>32.7</v>
      </c>
      <c r="E3" s="17" t="s">
        <v>20</v>
      </c>
    </row>
    <row r="4" spans="1:5" ht="24.75" customHeight="1">
      <c r="A4" s="15"/>
      <c r="B4" s="15" t="str">
        <f>celkem!M19</f>
        <v>Bobková Barbora,96</v>
      </c>
      <c r="C4" s="15" t="str">
        <f>celkem!K19</f>
        <v>G Polička</v>
      </c>
      <c r="D4" s="29">
        <v>30.3</v>
      </c>
      <c r="E4" s="17" t="s">
        <v>20</v>
      </c>
    </row>
    <row r="5" spans="1:5" ht="24.75" customHeight="1">
      <c r="A5" s="15"/>
      <c r="B5" s="15" t="str">
        <f>celkem!M9</f>
        <v>Kubíčková Lucie,98</v>
      </c>
      <c r="C5" s="69" t="str">
        <f>celkem!K9</f>
        <v>G Česká Třebová</v>
      </c>
      <c r="D5" s="29">
        <v>28.5</v>
      </c>
      <c r="E5" s="17" t="s">
        <v>20</v>
      </c>
    </row>
    <row r="6" spans="1:5" ht="24.75" customHeight="1">
      <c r="A6" s="15"/>
      <c r="B6" s="15" t="str">
        <f>celkem!M21</f>
        <v> Tereza Čaladi,96</v>
      </c>
      <c r="C6" s="15" t="str">
        <f>celkem!K21</f>
        <v>G Mozartova Pce</v>
      </c>
      <c r="D6" s="29">
        <v>28.2</v>
      </c>
      <c r="E6" s="17" t="s">
        <v>20</v>
      </c>
    </row>
    <row r="7" spans="1:5" ht="24.75" customHeight="1">
      <c r="A7" s="15"/>
      <c r="B7" s="15"/>
      <c r="C7" s="61" t="str">
        <f>celkem!K5</f>
        <v>GJR Chrudim</v>
      </c>
      <c r="D7" s="29"/>
      <c r="E7" s="17" t="s">
        <v>20</v>
      </c>
    </row>
    <row r="8" spans="1:5" ht="24.75" customHeight="1">
      <c r="A8" s="15"/>
      <c r="B8" s="15" t="str">
        <f>celkem!M15</f>
        <v>Havlová Iva,95</v>
      </c>
      <c r="C8" s="61" t="str">
        <f>celkem!K15</f>
        <v>VOŠP a SPgŠ Litomyšl</v>
      </c>
      <c r="D8" s="29">
        <v>27.4</v>
      </c>
      <c r="E8" s="17" t="s">
        <v>20</v>
      </c>
    </row>
    <row r="9" spans="1:5" ht="24.75" customHeight="1">
      <c r="A9" s="15"/>
      <c r="B9" s="15" t="str">
        <f>celkem!M4</f>
        <v>Svobodová Barbora,97</v>
      </c>
      <c r="C9" s="61" t="str">
        <f>celkem!K4</f>
        <v>GJR Chrudim</v>
      </c>
      <c r="D9" s="29">
        <v>29.5</v>
      </c>
      <c r="E9" s="17" t="s">
        <v>20</v>
      </c>
    </row>
    <row r="10" spans="1:5" ht="24.75" customHeight="1">
      <c r="A10" s="15"/>
      <c r="B10" s="15" t="str">
        <f>celkem!M20</f>
        <v>Koutná Marie,95</v>
      </c>
      <c r="C10" s="61" t="str">
        <f>celkem!K20</f>
        <v>G Polička</v>
      </c>
      <c r="D10" s="29">
        <v>31.8</v>
      </c>
      <c r="E10" s="17" t="s">
        <v>20</v>
      </c>
    </row>
    <row r="11" spans="1:5" ht="24.75" customHeight="1">
      <c r="A11" s="15"/>
      <c r="B11" s="15" t="str">
        <f>celkem!M10</f>
        <v>Křepelová Michaela,97</v>
      </c>
      <c r="C11" s="61" t="str">
        <f>celkem!K10</f>
        <v>G Česká Třebová</v>
      </c>
      <c r="D11" s="29">
        <v>30.4</v>
      </c>
      <c r="E11" s="17" t="s">
        <v>20</v>
      </c>
    </row>
    <row r="12" spans="1:5" ht="24.75" customHeight="1">
      <c r="A12" s="15"/>
      <c r="B12" s="15" t="str">
        <f>celkem!M24</f>
        <v>Bibenová Kateřina,95</v>
      </c>
      <c r="C12" s="61" t="str">
        <f>celkem!K24</f>
        <v>G Dašická Pce</v>
      </c>
      <c r="D12" s="29">
        <v>30.1</v>
      </c>
      <c r="E12" s="17" t="s">
        <v>20</v>
      </c>
    </row>
    <row r="13" spans="1:5" ht="24.75" customHeight="1">
      <c r="A13" s="15"/>
      <c r="B13" s="15" t="str">
        <f>celkem!M7</f>
        <v>Doudová Jana,97</v>
      </c>
      <c r="C13" s="61" t="str">
        <f>celkem!K7</f>
        <v>Bohemia Chrudim</v>
      </c>
      <c r="D13" s="29">
        <v>29.5</v>
      </c>
      <c r="E13" s="17" t="s">
        <v>20</v>
      </c>
    </row>
    <row r="14" spans="1:5" ht="24.75" customHeight="1">
      <c r="A14" s="15"/>
      <c r="B14" s="15" t="str">
        <f>celkem!M26</f>
        <v>Kubištová Eliška,95</v>
      </c>
      <c r="C14" s="61" t="str">
        <f>celkem!K26</f>
        <v>G Dašická Pce</v>
      </c>
      <c r="D14" s="29">
        <v>28.7</v>
      </c>
      <c r="E14" s="17" t="s">
        <v>20</v>
      </c>
    </row>
    <row r="15" spans="1:5" ht="24.75" customHeight="1">
      <c r="A15" s="15"/>
      <c r="B15" s="15">
        <f>celkem!M11</f>
        <v>0</v>
      </c>
      <c r="C15" s="61" t="str">
        <f>celkem!K11</f>
        <v>G Česká Třebová</v>
      </c>
      <c r="D15" s="29"/>
      <c r="E15" s="17" t="s">
        <v>20</v>
      </c>
    </row>
    <row r="16" spans="1:5" ht="24.75" customHeight="1">
      <c r="A16" s="15"/>
      <c r="B16" s="15" t="str">
        <f>celkem!M25</f>
        <v>Źenková Barbora,98</v>
      </c>
      <c r="C16" s="61" t="str">
        <f>celkem!K25</f>
        <v>G Dašická Pce</v>
      </c>
      <c r="D16" s="29">
        <v>0</v>
      </c>
      <c r="E16" s="17" t="s">
        <v>20</v>
      </c>
    </row>
    <row r="17" spans="1:5" ht="24.75" customHeight="1">
      <c r="A17" s="15"/>
      <c r="B17" s="15" t="str">
        <f>celkem!M6</f>
        <v>Šmídová Lenka,95</v>
      </c>
      <c r="C17" s="61" t="str">
        <f>celkem!K6</f>
        <v>Bohemia Chrudim</v>
      </c>
      <c r="D17" s="29">
        <v>31</v>
      </c>
      <c r="E17" s="17" t="s">
        <v>20</v>
      </c>
    </row>
    <row r="18" spans="1:5" ht="24.75" customHeight="1">
      <c r="A18" s="15"/>
      <c r="B18" s="15" t="str">
        <f>celkem!M17</f>
        <v>Marková Zuzana,98</v>
      </c>
      <c r="C18" s="61" t="str">
        <f>celkem!K17</f>
        <v>VOŠP a SPgŠ Litomyšl</v>
      </c>
      <c r="D18" s="29">
        <v>30.1</v>
      </c>
      <c r="E18" s="17" t="s">
        <v>20</v>
      </c>
    </row>
    <row r="19" spans="1:5" ht="24.75" customHeight="1">
      <c r="A19" s="15"/>
      <c r="B19" s="15" t="str">
        <f>celkem!M18</f>
        <v>Bobková Veronika,94</v>
      </c>
      <c r="C19" s="61" t="str">
        <f>celkem!K18</f>
        <v>G Polička</v>
      </c>
      <c r="D19" s="29">
        <v>32.2</v>
      </c>
      <c r="E19" s="17" t="s">
        <v>20</v>
      </c>
    </row>
    <row r="20" spans="1:5" ht="24.75" customHeight="1">
      <c r="A20" s="15"/>
      <c r="B20" s="15" t="str">
        <f>celkem!M5</f>
        <v>Vojtíšková Dominika,95</v>
      </c>
      <c r="C20" s="61" t="str">
        <f>celkem!K3</f>
        <v>GJR Chrudim</v>
      </c>
      <c r="D20" s="29">
        <v>30.2</v>
      </c>
      <c r="E20" s="17" t="s">
        <v>20</v>
      </c>
    </row>
    <row r="21" spans="1:5" ht="24.75" customHeight="1">
      <c r="A21" s="15"/>
      <c r="B21" s="15" t="str">
        <f>celkem!M16</f>
        <v>Zběhlíková Barbora,96</v>
      </c>
      <c r="C21" s="61" t="str">
        <f>celkem!K16</f>
        <v>VOŠP a SPgŠ Litomyšl</v>
      </c>
      <c r="D21" s="29">
        <v>29.4</v>
      </c>
      <c r="E21" s="17" t="s">
        <v>20</v>
      </c>
    </row>
    <row r="22" spans="1:5" ht="24.75" customHeight="1">
      <c r="A22" s="15"/>
      <c r="B22" s="15" t="str">
        <f>celkem!M22</f>
        <v> Veronika  Niščáková,97</v>
      </c>
      <c r="C22" s="15" t="str">
        <f>celkem!K22</f>
        <v>G Mozartova Pce</v>
      </c>
      <c r="D22" s="29">
        <v>27.7</v>
      </c>
      <c r="E22" s="17" t="s">
        <v>20</v>
      </c>
    </row>
    <row r="23" spans="1:5" ht="24.75" customHeight="1">
      <c r="A23" s="15"/>
      <c r="B23" s="15" t="str">
        <f>celkem!M12</f>
        <v>Seidlová Zdeňka,97</v>
      </c>
      <c r="C23" s="15" t="str">
        <f>celkem!K12</f>
        <v>G Vysoké Mýto</v>
      </c>
      <c r="D23" s="29">
        <v>25.1</v>
      </c>
      <c r="E23" s="17" t="s">
        <v>20</v>
      </c>
    </row>
    <row r="24" spans="1:5" ht="24.75" customHeight="1">
      <c r="A24" s="15"/>
      <c r="B24" s="15" t="str">
        <f>celkem!M23</f>
        <v> Klára   Ehlová,97</v>
      </c>
      <c r="C24" s="15" t="str">
        <f>celkem!K23</f>
        <v>G Mozartova Pce</v>
      </c>
      <c r="D24" s="29">
        <v>31.2</v>
      </c>
      <c r="E24" s="17" t="s">
        <v>20</v>
      </c>
    </row>
    <row r="25" spans="1:5" ht="24.75" customHeight="1">
      <c r="A25" s="15"/>
      <c r="B25" s="15">
        <f>celkem!M14</f>
        <v>0</v>
      </c>
      <c r="C25" s="15" t="str">
        <f>celkem!K14</f>
        <v>G Vysoké Mýto</v>
      </c>
      <c r="D25" s="29"/>
      <c r="E25" s="17" t="s">
        <v>20</v>
      </c>
    </row>
    <row r="26" spans="1:5" ht="24.75" customHeight="1">
      <c r="A26" s="15"/>
      <c r="B26" s="15" t="str">
        <f>celkem!M13</f>
        <v>Doubková Andrea,95</v>
      </c>
      <c r="C26" s="15" t="str">
        <f>celkem!K13</f>
        <v>G Vysoké Mýto</v>
      </c>
      <c r="D26" s="29">
        <v>26.4</v>
      </c>
      <c r="E26" s="17" t="s">
        <v>20</v>
      </c>
    </row>
    <row r="27" spans="1:5" ht="24.75" customHeight="1">
      <c r="A27" s="15"/>
      <c r="B27" s="15"/>
      <c r="C27" s="16"/>
      <c r="D27" s="29"/>
      <c r="E27" s="17"/>
    </row>
    <row r="28" spans="1:5" ht="24.75" customHeight="1" thickBot="1">
      <c r="A28" s="15"/>
      <c r="B28" s="15"/>
      <c r="C28" s="16"/>
      <c r="D28" s="30"/>
      <c r="E28" s="19"/>
    </row>
    <row r="29" ht="13.5" thickTop="1"/>
  </sheetData>
  <sheetProtection/>
  <printOptions/>
  <pageMargins left="0.787401575" right="0.787401575" top="0.984251969" bottom="0.984251969" header="0.4921259845" footer="0.492125984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4.125" style="0" customWidth="1"/>
    <col min="2" max="2" width="48.75390625" style="0" customWidth="1"/>
    <col min="3" max="3" width="19.75390625" style="0" customWidth="1"/>
    <col min="4" max="4" width="8.75390625" style="25" customWidth="1"/>
    <col min="5" max="5" width="3.75390625" style="0" customWidth="1"/>
    <col min="6" max="6" width="10.875" style="6" customWidth="1"/>
  </cols>
  <sheetData>
    <row r="1" spans="1:6" ht="18.75" customHeight="1" thickBot="1">
      <c r="A1" s="7"/>
      <c r="B1" s="26" t="s">
        <v>28</v>
      </c>
      <c r="C1" s="7"/>
      <c r="D1" s="20"/>
      <c r="E1" s="9"/>
      <c r="F1" s="10"/>
    </row>
    <row r="2" spans="1:6" ht="24.75" customHeight="1" thickTop="1">
      <c r="A2" s="11" t="s">
        <v>12</v>
      </c>
      <c r="B2" s="12" t="s">
        <v>15</v>
      </c>
      <c r="C2" s="13" t="s">
        <v>2</v>
      </c>
      <c r="D2" s="21" t="s">
        <v>7</v>
      </c>
      <c r="E2" s="14"/>
      <c r="F2" s="10" t="s">
        <v>24</v>
      </c>
    </row>
    <row r="3" spans="1:6" ht="24.75" customHeight="1">
      <c r="A3" s="15"/>
      <c r="B3" s="15" t="str">
        <f>celkem!N3</f>
        <v>Prokopová Michaela,97</v>
      </c>
      <c r="C3" s="33" t="str">
        <f>celkem!K3</f>
        <v>GJR Chrudim</v>
      </c>
      <c r="D3" s="22">
        <v>0.001990740740740741</v>
      </c>
      <c r="E3" s="17" t="s">
        <v>21</v>
      </c>
      <c r="F3" s="10">
        <f>D3*3600*24+0.14</f>
        <v>172.14</v>
      </c>
    </row>
    <row r="4" spans="1:6" ht="24.75" customHeight="1">
      <c r="A4" s="15"/>
      <c r="B4" s="15" t="str">
        <f>celkem!N4</f>
        <v>Buřvalová Kateřina,98</v>
      </c>
      <c r="C4" s="33" t="str">
        <f>celkem!K4</f>
        <v>GJR Chrudim</v>
      </c>
      <c r="D4" s="22">
        <v>0.0020902777777777777</v>
      </c>
      <c r="E4" s="17" t="s">
        <v>21</v>
      </c>
      <c r="F4" s="10">
        <f aca="true" t="shared" si="0" ref="F4:F26">D4*3600*24+0.14</f>
        <v>180.73999999999998</v>
      </c>
    </row>
    <row r="5" spans="1:6" ht="24.75" customHeight="1">
      <c r="A5" s="15"/>
      <c r="B5" s="15">
        <f>celkem!N5</f>
        <v>0</v>
      </c>
      <c r="C5" s="33" t="str">
        <f>celkem!K5</f>
        <v>GJR Chrudim</v>
      </c>
      <c r="D5" s="22"/>
      <c r="E5" s="17" t="s">
        <v>21</v>
      </c>
      <c r="F5" s="10">
        <f t="shared" si="0"/>
        <v>0.14</v>
      </c>
    </row>
    <row r="6" spans="1:6" ht="24.75" customHeight="1">
      <c r="A6" s="15"/>
      <c r="B6" s="15" t="str">
        <f>celkem!N6</f>
        <v>Vodičková Jana,95</v>
      </c>
      <c r="C6" s="33" t="str">
        <f>celkem!K6</f>
        <v>Bohemia Chrudim</v>
      </c>
      <c r="D6" s="22">
        <v>0.002013888888888889</v>
      </c>
      <c r="E6" s="17" t="s">
        <v>21</v>
      </c>
      <c r="F6" s="10">
        <f t="shared" si="0"/>
        <v>174.14</v>
      </c>
    </row>
    <row r="7" spans="1:6" ht="24.75" customHeight="1">
      <c r="A7" s="15"/>
      <c r="B7" s="15" t="str">
        <f>celkem!N7</f>
        <v>Zemanová,97</v>
      </c>
      <c r="C7" s="33" t="str">
        <f>celkem!K7</f>
        <v>Bohemia Chrudim</v>
      </c>
      <c r="D7" s="22">
        <v>0.002158564814814815</v>
      </c>
      <c r="E7" s="17" t="s">
        <v>21</v>
      </c>
      <c r="F7" s="10">
        <f t="shared" si="0"/>
        <v>186.64</v>
      </c>
    </row>
    <row r="8" spans="1:6" ht="24.75" customHeight="1">
      <c r="A8" s="15"/>
      <c r="B8" s="15" t="str">
        <f>celkem!N8</f>
        <v>Svobodová Kateřina,95</v>
      </c>
      <c r="C8" s="33" t="str">
        <f>celkem!K8</f>
        <v>Bohemia Chrudim</v>
      </c>
      <c r="D8" s="22">
        <v>0.0020949074074074073</v>
      </c>
      <c r="E8" s="17" t="s">
        <v>21</v>
      </c>
      <c r="F8" s="10">
        <f t="shared" si="0"/>
        <v>181.14</v>
      </c>
    </row>
    <row r="9" spans="1:6" ht="24.75" customHeight="1">
      <c r="A9" s="15"/>
      <c r="B9" s="15" t="str">
        <f>celkem!N9</f>
        <v>Stránská Michaela,97</v>
      </c>
      <c r="C9" s="33" t="str">
        <f>celkem!K9</f>
        <v>G Česká Třebová</v>
      </c>
      <c r="D9" s="22">
        <v>0.0017858796296296297</v>
      </c>
      <c r="E9" s="17" t="s">
        <v>21</v>
      </c>
      <c r="F9" s="10">
        <f t="shared" si="0"/>
        <v>154.44</v>
      </c>
    </row>
    <row r="10" spans="1:6" ht="24.75" customHeight="1">
      <c r="A10" s="15"/>
      <c r="B10" s="15" t="str">
        <f>celkem!N10</f>
        <v>Hájková Marie,96</v>
      </c>
      <c r="C10" s="33" t="str">
        <f>celkem!K10</f>
        <v>G Česká Třebová</v>
      </c>
      <c r="D10" s="22">
        <v>0.002087962962962963</v>
      </c>
      <c r="E10" s="17" t="s">
        <v>21</v>
      </c>
      <c r="F10" s="10">
        <f t="shared" si="0"/>
        <v>180.54</v>
      </c>
    </row>
    <row r="11" spans="1:6" ht="24.75" customHeight="1">
      <c r="A11" s="15"/>
      <c r="B11" s="15" t="str">
        <f>celkem!N11</f>
        <v>Dostálová Lucie,98</v>
      </c>
      <c r="C11" s="33" t="str">
        <f>celkem!K11</f>
        <v>G Česká Třebová</v>
      </c>
      <c r="D11" s="22">
        <v>0.0022835648148148147</v>
      </c>
      <c r="E11" s="17" t="s">
        <v>21</v>
      </c>
      <c r="F11" s="10">
        <f t="shared" si="0"/>
        <v>197.44</v>
      </c>
    </row>
    <row r="12" spans="1:6" ht="24.75" customHeight="1">
      <c r="A12" s="15"/>
      <c r="B12" s="15" t="str">
        <f>celkem!N12</f>
        <v>Smoláková Alexandra,98</v>
      </c>
      <c r="C12" s="33" t="str">
        <f>celkem!K12</f>
        <v>G Vysoké Mýto</v>
      </c>
      <c r="D12" s="22">
        <v>0.0017592592592592592</v>
      </c>
      <c r="E12" s="17" t="s">
        <v>21</v>
      </c>
      <c r="F12" s="10">
        <f t="shared" si="0"/>
        <v>152.14</v>
      </c>
    </row>
    <row r="13" spans="1:6" ht="24.75" customHeight="1">
      <c r="A13" s="15"/>
      <c r="B13" s="15" t="str">
        <f>celkem!N13</f>
        <v>Novotná Šárka,98</v>
      </c>
      <c r="C13" s="33" t="str">
        <f>celkem!K13</f>
        <v>G Vysoké Mýto</v>
      </c>
      <c r="D13" s="22">
        <v>0.0018668981481481481</v>
      </c>
      <c r="E13" s="17" t="s">
        <v>21</v>
      </c>
      <c r="F13" s="10">
        <f t="shared" si="0"/>
        <v>161.44</v>
      </c>
    </row>
    <row r="14" spans="1:6" ht="24.75" customHeight="1">
      <c r="A14" s="15"/>
      <c r="B14" s="15" t="str">
        <f>celkem!N14</f>
        <v>Mlejnková Martina,96</v>
      </c>
      <c r="C14" s="33" t="str">
        <f>celkem!K14</f>
        <v>G Vysoké Mýto</v>
      </c>
      <c r="D14" s="22">
        <v>0.001875</v>
      </c>
      <c r="E14" s="17" t="s">
        <v>21</v>
      </c>
      <c r="F14" s="10">
        <f t="shared" si="0"/>
        <v>162.14</v>
      </c>
    </row>
    <row r="15" spans="1:6" ht="24.75" customHeight="1">
      <c r="A15" s="15"/>
      <c r="B15" s="15" t="str">
        <f>celkem!N15</f>
        <v>Tobišková Kateřina,97</v>
      </c>
      <c r="C15" s="33" t="str">
        <f>celkem!K15</f>
        <v>VOŠP a SPgŠ Litomyšl</v>
      </c>
      <c r="D15" s="22">
        <v>0.0018518518518518517</v>
      </c>
      <c r="E15" s="17" t="s">
        <v>21</v>
      </c>
      <c r="F15" s="10">
        <f t="shared" si="0"/>
        <v>160.14</v>
      </c>
    </row>
    <row r="16" spans="1:6" ht="24.75" customHeight="1">
      <c r="A16" s="15"/>
      <c r="B16" s="15" t="str">
        <f>celkem!N16</f>
        <v>Qvaiserová Markéta,94</v>
      </c>
      <c r="C16" s="33" t="str">
        <f>celkem!K16</f>
        <v>VOŠP a SPgŠ Litomyšl</v>
      </c>
      <c r="D16" s="22">
        <v>0.001967592592592593</v>
      </c>
      <c r="E16" s="17" t="s">
        <v>21</v>
      </c>
      <c r="F16" s="10">
        <f t="shared" si="0"/>
        <v>170.14</v>
      </c>
    </row>
    <row r="17" spans="1:6" ht="24.75" customHeight="1">
      <c r="A17" s="15"/>
      <c r="B17" s="15" t="str">
        <f>celkem!N17</f>
        <v>Hanzalová Marie,95</v>
      </c>
      <c r="C17" s="33" t="str">
        <f>celkem!K17</f>
        <v>VOŠP a SPgŠ Litomyšl</v>
      </c>
      <c r="D17" s="22">
        <v>0.0020543981481481485</v>
      </c>
      <c r="E17" s="17" t="s">
        <v>21</v>
      </c>
      <c r="F17" s="10">
        <f t="shared" si="0"/>
        <v>177.64000000000001</v>
      </c>
    </row>
    <row r="18" spans="1:6" ht="24.75" customHeight="1">
      <c r="A18" s="15"/>
      <c r="B18" s="15" t="str">
        <f>celkem!N18</f>
        <v>Uhlířová Marcela,96</v>
      </c>
      <c r="C18" s="33" t="str">
        <f>celkem!K18</f>
        <v>G Polička</v>
      </c>
      <c r="D18" s="22">
        <v>0.0021064814814814813</v>
      </c>
      <c r="E18" s="17" t="s">
        <v>21</v>
      </c>
      <c r="F18" s="10">
        <f t="shared" si="0"/>
        <v>182.14</v>
      </c>
    </row>
    <row r="19" spans="1:6" ht="24.75" customHeight="1">
      <c r="A19" s="15"/>
      <c r="B19" s="15" t="str">
        <f>celkem!N19</f>
        <v>Křenková Anežka,97</v>
      </c>
      <c r="C19" s="33" t="str">
        <f>celkem!K19</f>
        <v>G Polička</v>
      </c>
      <c r="D19" s="22">
        <v>0.0019328703703703704</v>
      </c>
      <c r="E19" s="17" t="s">
        <v>21</v>
      </c>
      <c r="F19" s="10">
        <f t="shared" si="0"/>
        <v>167.14</v>
      </c>
    </row>
    <row r="20" spans="1:6" ht="24.75" customHeight="1">
      <c r="A20" s="15"/>
      <c r="B20" s="15" t="str">
        <f>celkem!N20</f>
        <v>Kozlová Karolína,97</v>
      </c>
      <c r="C20" s="33" t="str">
        <f>celkem!K20</f>
        <v>G Polička</v>
      </c>
      <c r="D20" s="22">
        <v>0.0019745370370370372</v>
      </c>
      <c r="E20" s="17" t="s">
        <v>21</v>
      </c>
      <c r="F20" s="10">
        <f t="shared" si="0"/>
        <v>170.74</v>
      </c>
    </row>
    <row r="21" spans="1:6" ht="24.75" customHeight="1">
      <c r="A21" s="15"/>
      <c r="B21" s="15" t="str">
        <f>celkem!N21</f>
        <v> Nikola   Pětíková,94</v>
      </c>
      <c r="C21" s="33" t="str">
        <f>celkem!K21</f>
        <v>G Mozartova Pce</v>
      </c>
      <c r="D21" s="22">
        <v>0.0019212962962962962</v>
      </c>
      <c r="E21" s="17" t="s">
        <v>21</v>
      </c>
      <c r="F21" s="10">
        <f t="shared" si="0"/>
        <v>166.14</v>
      </c>
    </row>
    <row r="22" spans="1:6" ht="24.75" customHeight="1">
      <c r="A22" s="15"/>
      <c r="B22" s="15" t="str">
        <f>celkem!N22</f>
        <v> Monika  Vostrčilová,98</v>
      </c>
      <c r="C22" s="33" t="str">
        <f>celkem!K22</f>
        <v>G Mozartova Pce</v>
      </c>
      <c r="D22" s="22">
        <v>0.002002314814814815</v>
      </c>
      <c r="E22" s="17" t="s">
        <v>21</v>
      </c>
      <c r="F22" s="10">
        <f t="shared" si="0"/>
        <v>173.14</v>
      </c>
    </row>
    <row r="23" spans="1:6" ht="24.75" customHeight="1">
      <c r="A23" s="15"/>
      <c r="B23" s="15" t="str">
        <f>celkem!N23</f>
        <v> Denisa  Slepičková,95</v>
      </c>
      <c r="C23" s="33" t="str">
        <f>celkem!K23</f>
        <v>G Mozartova Pce</v>
      </c>
      <c r="D23" s="22">
        <v>0.002162037037037037</v>
      </c>
      <c r="E23" s="17" t="s">
        <v>21</v>
      </c>
      <c r="F23" s="10">
        <f t="shared" si="0"/>
        <v>186.94</v>
      </c>
    </row>
    <row r="24" spans="1:6" ht="24.75" customHeight="1">
      <c r="A24" s="15"/>
      <c r="B24" s="15" t="str">
        <f>celkem!N24</f>
        <v>Horová Pavla,94</v>
      </c>
      <c r="C24" s="33" t="str">
        <f>celkem!K24</f>
        <v>G Dašická Pce</v>
      </c>
      <c r="D24" s="22">
        <v>0.001736111111111111</v>
      </c>
      <c r="E24" s="17" t="s">
        <v>21</v>
      </c>
      <c r="F24" s="10">
        <f t="shared" si="0"/>
        <v>150.14</v>
      </c>
    </row>
    <row r="25" spans="1:6" ht="24.75" customHeight="1">
      <c r="A25" s="15"/>
      <c r="B25" s="15" t="str">
        <f>celkem!N25</f>
        <v>Kupková Veronika,97</v>
      </c>
      <c r="C25" s="33" t="str">
        <f>celkem!K25</f>
        <v>G Dašická Pce</v>
      </c>
      <c r="D25" s="22">
        <v>0.0016469907407407407</v>
      </c>
      <c r="E25" s="17" t="s">
        <v>21</v>
      </c>
      <c r="F25" s="10">
        <f t="shared" si="0"/>
        <v>142.44</v>
      </c>
    </row>
    <row r="26" spans="1:6" ht="24.75" customHeight="1" thickBot="1">
      <c r="A26" s="15"/>
      <c r="B26" s="15">
        <f>celkem!N26</f>
        <v>0</v>
      </c>
      <c r="C26" s="33" t="str">
        <f>celkem!K26</f>
        <v>G Dašická Pce</v>
      </c>
      <c r="D26" s="24"/>
      <c r="E26" s="19" t="s">
        <v>21</v>
      </c>
      <c r="F26" s="10">
        <f t="shared" si="0"/>
        <v>0.14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6.875" style="0" customWidth="1"/>
    <col min="4" max="6" width="5.75390625" style="0" customWidth="1"/>
    <col min="7" max="7" width="5.875" style="0" customWidth="1"/>
    <col min="8" max="8" width="7.75390625" style="36" customWidth="1"/>
    <col min="9" max="9" width="3.75390625" style="0" customWidth="1"/>
  </cols>
  <sheetData>
    <row r="1" spans="1:9" ht="18.75" customHeight="1" thickBot="1">
      <c r="A1" s="32"/>
      <c r="B1" s="26" t="s">
        <v>29</v>
      </c>
      <c r="C1" s="32"/>
      <c r="D1" s="32"/>
      <c r="E1" s="32"/>
      <c r="F1" s="32"/>
      <c r="G1" s="32"/>
      <c r="I1" s="32"/>
    </row>
    <row r="2" spans="1:9" ht="24.75" customHeight="1" thickTop="1">
      <c r="A2" s="11" t="s">
        <v>12</v>
      </c>
      <c r="B2" s="12" t="s">
        <v>15</v>
      </c>
      <c r="C2" s="12" t="s">
        <v>2</v>
      </c>
      <c r="D2" s="33" t="s">
        <v>3</v>
      </c>
      <c r="E2" s="33" t="s">
        <v>4</v>
      </c>
      <c r="F2" s="33" t="s">
        <v>5</v>
      </c>
      <c r="G2" s="34" t="s">
        <v>6</v>
      </c>
      <c r="H2" s="37"/>
      <c r="I2" s="14"/>
    </row>
    <row r="3" spans="1:9" ht="24.75" customHeight="1">
      <c r="A3" s="15"/>
      <c r="B3" s="35" t="str">
        <f>celkem!O3</f>
        <v>Vojtíšková Dominika,95</v>
      </c>
      <c r="C3" s="60" t="str">
        <f>celkem!K3</f>
        <v>GJR Chrudim</v>
      </c>
      <c r="D3" s="15"/>
      <c r="E3" s="15"/>
      <c r="F3" s="15"/>
      <c r="G3" s="16"/>
      <c r="H3" s="38">
        <v>458</v>
      </c>
      <c r="I3" s="17" t="s">
        <v>22</v>
      </c>
    </row>
    <row r="4" spans="1:9" ht="24.75" customHeight="1">
      <c r="A4" s="15"/>
      <c r="B4" s="35" t="str">
        <f>celkem!O4</f>
        <v>Hronová Lucie,98</v>
      </c>
      <c r="C4" s="60" t="str">
        <f>celkem!K4</f>
        <v>GJR Chrudim</v>
      </c>
      <c r="D4" s="15"/>
      <c r="E4" s="15"/>
      <c r="F4" s="15"/>
      <c r="G4" s="16"/>
      <c r="H4" s="38">
        <v>364</v>
      </c>
      <c r="I4" s="17" t="s">
        <v>22</v>
      </c>
    </row>
    <row r="5" spans="1:9" ht="24.75" customHeight="1">
      <c r="A5" s="15"/>
      <c r="B5" s="35" t="str">
        <f>celkem!O5</f>
        <v>Schejbalová Eliška,96</v>
      </c>
      <c r="C5" s="60" t="str">
        <f>celkem!K5</f>
        <v>GJR Chrudim</v>
      </c>
      <c r="D5" s="15"/>
      <c r="E5" s="15"/>
      <c r="F5" s="15"/>
      <c r="G5" s="16"/>
      <c r="H5" s="38">
        <v>374</v>
      </c>
      <c r="I5" s="17" t="s">
        <v>22</v>
      </c>
    </row>
    <row r="6" spans="1:9" ht="24.75" customHeight="1">
      <c r="A6" s="15"/>
      <c r="B6" s="35" t="str">
        <f>celkem!O6</f>
        <v>Pekařová Veronika,96</v>
      </c>
      <c r="C6" s="60" t="str">
        <f>celkem!K6</f>
        <v>Bohemia Chrudim</v>
      </c>
      <c r="D6" s="15"/>
      <c r="E6" s="15"/>
      <c r="F6" s="15"/>
      <c r="G6" s="16"/>
      <c r="H6" s="38">
        <v>0</v>
      </c>
      <c r="I6" s="17" t="s">
        <v>22</v>
      </c>
    </row>
    <row r="7" spans="1:9" ht="24.75" customHeight="1">
      <c r="A7" s="15"/>
      <c r="B7" s="35" t="str">
        <f>celkem!O7</f>
        <v>Vodičková Jana,95</v>
      </c>
      <c r="C7" s="60" t="str">
        <f>celkem!K7</f>
        <v>Bohemia Chrudim</v>
      </c>
      <c r="D7" s="15"/>
      <c r="E7" s="15"/>
      <c r="F7" s="15"/>
      <c r="G7" s="16"/>
      <c r="H7" s="38">
        <v>396</v>
      </c>
      <c r="I7" s="17" t="s">
        <v>22</v>
      </c>
    </row>
    <row r="8" spans="1:9" ht="24.75" customHeight="1">
      <c r="A8" s="15"/>
      <c r="B8" s="35" t="str">
        <f>celkem!O8</f>
        <v>Sádecká Kristýna,96</v>
      </c>
      <c r="C8" s="60" t="str">
        <f>celkem!K8</f>
        <v>Bohemia Chrudim</v>
      </c>
      <c r="D8" s="15"/>
      <c r="E8" s="15"/>
      <c r="F8" s="15"/>
      <c r="G8" s="16"/>
      <c r="H8" s="38">
        <v>419</v>
      </c>
      <c r="I8" s="17" t="s">
        <v>22</v>
      </c>
    </row>
    <row r="9" spans="1:9" ht="24.75" customHeight="1">
      <c r="A9" s="15"/>
      <c r="B9" s="35" t="str">
        <f>celkem!O9</f>
        <v>Flídrová Natálie,96</v>
      </c>
      <c r="C9" s="60" t="str">
        <f>celkem!K9</f>
        <v>G Česká Třebová</v>
      </c>
      <c r="D9" s="15"/>
      <c r="E9" s="15"/>
      <c r="F9" s="15"/>
      <c r="G9" s="16"/>
      <c r="H9" s="38">
        <v>429</v>
      </c>
      <c r="I9" s="17" t="s">
        <v>22</v>
      </c>
    </row>
    <row r="10" spans="1:9" ht="24.75" customHeight="1">
      <c r="A10" s="15"/>
      <c r="B10" s="35" t="str">
        <f>celkem!O10</f>
        <v>Slavíková Zuzana,94</v>
      </c>
      <c r="C10" s="60" t="str">
        <f>celkem!K10</f>
        <v>G Česká Třebová</v>
      </c>
      <c r="D10" s="15"/>
      <c r="E10" s="15"/>
      <c r="F10" s="15"/>
      <c r="G10" s="16"/>
      <c r="H10" s="38">
        <v>464</v>
      </c>
      <c r="I10" s="17" t="s">
        <v>22</v>
      </c>
    </row>
    <row r="11" spans="1:9" ht="24.75" customHeight="1">
      <c r="A11" s="15"/>
      <c r="B11" s="35" t="str">
        <f>celkem!O11</f>
        <v>Dostálová Lucie,98</v>
      </c>
      <c r="C11" s="60" t="str">
        <f>celkem!K11</f>
        <v>G Česká Třebová</v>
      </c>
      <c r="D11" s="15"/>
      <c r="E11" s="15"/>
      <c r="F11" s="15"/>
      <c r="G11" s="16"/>
      <c r="H11" s="38">
        <v>356</v>
      </c>
      <c r="I11" s="17" t="s">
        <v>22</v>
      </c>
    </row>
    <row r="12" spans="1:9" ht="24.75" customHeight="1">
      <c r="A12" s="15"/>
      <c r="B12" s="35" t="str">
        <f>celkem!O12</f>
        <v>Doubková Andrea,95</v>
      </c>
      <c r="C12" s="60" t="str">
        <f>celkem!K12</f>
        <v>G Vysoké Mýto</v>
      </c>
      <c r="D12" s="15"/>
      <c r="E12" s="15"/>
      <c r="F12" s="15"/>
      <c r="G12" s="16"/>
      <c r="H12" s="38">
        <v>496</v>
      </c>
      <c r="I12" s="17" t="s">
        <v>22</v>
      </c>
    </row>
    <row r="13" spans="1:9" ht="24.75" customHeight="1">
      <c r="A13" s="15"/>
      <c r="B13" s="35" t="str">
        <f>celkem!O13</f>
        <v>Dostálová Denisa,96</v>
      </c>
      <c r="C13" s="60" t="str">
        <f>celkem!K13</f>
        <v>G Vysoké Mýto</v>
      </c>
      <c r="D13" s="15"/>
      <c r="E13" s="15"/>
      <c r="F13" s="15"/>
      <c r="G13" s="16"/>
      <c r="H13" s="38">
        <v>445</v>
      </c>
      <c r="I13" s="17" t="s">
        <v>22</v>
      </c>
    </row>
    <row r="14" spans="1:9" ht="24.75" customHeight="1">
      <c r="A14" s="15"/>
      <c r="B14" s="35">
        <f>celkem!O14</f>
        <v>0</v>
      </c>
      <c r="C14" s="60" t="str">
        <f>celkem!K14</f>
        <v>G Vysoké Mýto</v>
      </c>
      <c r="D14" s="15"/>
      <c r="E14" s="15"/>
      <c r="F14" s="15"/>
      <c r="G14" s="16"/>
      <c r="H14" s="38"/>
      <c r="I14" s="17" t="s">
        <v>22</v>
      </c>
    </row>
    <row r="15" spans="1:9" ht="24.75" customHeight="1">
      <c r="A15" s="15"/>
      <c r="B15" s="35" t="str">
        <f>celkem!O15</f>
        <v>Havlová Iva,95</v>
      </c>
      <c r="C15" s="60" t="str">
        <f>celkem!K15</f>
        <v>VOŠP a SPgŠ Litomyšl</v>
      </c>
      <c r="D15" s="15"/>
      <c r="E15" s="15"/>
      <c r="F15" s="15"/>
      <c r="G15" s="16"/>
      <c r="H15" s="38">
        <v>485</v>
      </c>
      <c r="I15" s="17" t="s">
        <v>22</v>
      </c>
    </row>
    <row r="16" spans="1:9" ht="24.75" customHeight="1">
      <c r="A16" s="15"/>
      <c r="B16" s="35">
        <f>celkem!O16</f>
        <v>0</v>
      </c>
      <c r="C16" s="60" t="str">
        <f>celkem!K16</f>
        <v>VOŠP a SPgŠ Litomyšl</v>
      </c>
      <c r="D16" s="15"/>
      <c r="E16" s="15"/>
      <c r="F16" s="15"/>
      <c r="G16" s="16"/>
      <c r="H16" s="38"/>
      <c r="I16" s="17" t="s">
        <v>22</v>
      </c>
    </row>
    <row r="17" spans="1:9" ht="24.75" customHeight="1">
      <c r="A17" s="15"/>
      <c r="B17" s="35" t="str">
        <f>celkem!O17</f>
        <v>Qvaiserová Markéta,94</v>
      </c>
      <c r="C17" s="60" t="str">
        <f>celkem!K17</f>
        <v>VOŠP a SPgŠ Litomyšl</v>
      </c>
      <c r="D17" s="15"/>
      <c r="E17" s="15"/>
      <c r="F17" s="15"/>
      <c r="G17" s="16"/>
      <c r="H17" s="38">
        <v>430</v>
      </c>
      <c r="I17" s="17" t="s">
        <v>22</v>
      </c>
    </row>
    <row r="18" spans="1:9" ht="24.75" customHeight="1">
      <c r="A18" s="15"/>
      <c r="B18" s="35" t="str">
        <f>celkem!O18</f>
        <v>Šafářová Kristýna,98</v>
      </c>
      <c r="C18" s="60" t="str">
        <f>celkem!K18</f>
        <v>G Polička</v>
      </c>
      <c r="D18" s="15"/>
      <c r="E18" s="15"/>
      <c r="F18" s="15"/>
      <c r="G18" s="16"/>
      <c r="H18" s="38">
        <v>473</v>
      </c>
      <c r="I18" s="17" t="s">
        <v>22</v>
      </c>
    </row>
    <row r="19" spans="1:9" ht="24.75" customHeight="1">
      <c r="A19" s="15"/>
      <c r="B19" s="35" t="str">
        <f>celkem!O19</f>
        <v>Bednářová Martina,96</v>
      </c>
      <c r="C19" s="60" t="str">
        <f>celkem!K19</f>
        <v>G Polička</v>
      </c>
      <c r="D19" s="15"/>
      <c r="E19" s="15"/>
      <c r="F19" s="15"/>
      <c r="G19" s="16"/>
      <c r="H19" s="38">
        <v>375</v>
      </c>
      <c r="I19" s="17" t="s">
        <v>22</v>
      </c>
    </row>
    <row r="20" spans="1:9" ht="24.75" customHeight="1">
      <c r="A20" s="15"/>
      <c r="B20" s="35" t="str">
        <f>celkem!O20</f>
        <v>Kozlová Karolína,97</v>
      </c>
      <c r="C20" s="60" t="str">
        <f>celkem!K20</f>
        <v>G Polička</v>
      </c>
      <c r="D20" s="15"/>
      <c r="E20" s="15"/>
      <c r="F20" s="15"/>
      <c r="G20" s="16"/>
      <c r="H20" s="38">
        <v>395</v>
      </c>
      <c r="I20" s="17" t="s">
        <v>22</v>
      </c>
    </row>
    <row r="21" spans="1:9" ht="24.75" customHeight="1">
      <c r="A21" s="15"/>
      <c r="B21" s="35" t="str">
        <f>celkem!O21</f>
        <v> Tereza Čaladi,96</v>
      </c>
      <c r="C21" s="60" t="str">
        <f>celkem!K21</f>
        <v>G Mozartova Pce</v>
      </c>
      <c r="D21" s="15"/>
      <c r="E21" s="15"/>
      <c r="F21" s="15"/>
      <c r="G21" s="16"/>
      <c r="H21" s="38">
        <v>474</v>
      </c>
      <c r="I21" s="17" t="s">
        <v>22</v>
      </c>
    </row>
    <row r="22" spans="1:9" ht="24.75" customHeight="1">
      <c r="A22" s="15"/>
      <c r="B22" s="35" t="str">
        <f>celkem!O22</f>
        <v> Veronika  Niščáková,97</v>
      </c>
      <c r="C22" s="60" t="str">
        <f>celkem!K22</f>
        <v>G Mozartova Pce</v>
      </c>
      <c r="D22" s="15"/>
      <c r="E22" s="15"/>
      <c r="F22" s="15"/>
      <c r="G22" s="16"/>
      <c r="H22" s="38">
        <v>449</v>
      </c>
      <c r="I22" s="17" t="s">
        <v>22</v>
      </c>
    </row>
    <row r="23" spans="1:9" ht="24.75" customHeight="1">
      <c r="A23" s="15"/>
      <c r="B23" s="35" t="str">
        <f>celkem!O23</f>
        <v> Klára   Ehlová,97</v>
      </c>
      <c r="C23" s="60" t="str">
        <f>celkem!K23</f>
        <v>G Mozartova Pce</v>
      </c>
      <c r="D23" s="15"/>
      <c r="E23" s="15"/>
      <c r="F23" s="15"/>
      <c r="G23" s="16"/>
      <c r="H23" s="38">
        <v>380</v>
      </c>
      <c r="I23" s="17" t="s">
        <v>22</v>
      </c>
    </row>
    <row r="24" spans="1:9" ht="24.75" customHeight="1">
      <c r="A24" s="15"/>
      <c r="B24" s="35" t="str">
        <f>celkem!O24</f>
        <v>Doubravová Anna,96</v>
      </c>
      <c r="C24" s="60" t="str">
        <f>celkem!K24</f>
        <v>G Dašická Pce</v>
      </c>
      <c r="D24" s="15"/>
      <c r="E24" s="15"/>
      <c r="F24" s="15"/>
      <c r="G24" s="16"/>
      <c r="H24" s="38">
        <v>378</v>
      </c>
      <c r="I24" s="17" t="s">
        <v>22</v>
      </c>
    </row>
    <row r="25" spans="1:9" ht="24.75" customHeight="1">
      <c r="A25" s="15"/>
      <c r="B25" s="35" t="str">
        <f>celkem!O25</f>
        <v>Doudová Monika,98</v>
      </c>
      <c r="C25" s="60" t="str">
        <f>celkem!K25</f>
        <v>G Dašická Pce</v>
      </c>
      <c r="D25" s="15"/>
      <c r="E25" s="15"/>
      <c r="F25" s="15"/>
      <c r="G25" s="16"/>
      <c r="H25" s="38">
        <v>420</v>
      </c>
      <c r="I25" s="17" t="s">
        <v>22</v>
      </c>
    </row>
    <row r="26" spans="1:9" ht="24.75" customHeight="1" thickBot="1">
      <c r="A26" s="15"/>
      <c r="B26" s="35" t="str">
        <f>celkem!O26</f>
        <v>Stoklasová Lucie,97</v>
      </c>
      <c r="C26" s="60" t="str">
        <f>celkem!K26</f>
        <v>G Dašická Pce</v>
      </c>
      <c r="D26" s="15"/>
      <c r="E26" s="15"/>
      <c r="F26" s="15"/>
      <c r="G26" s="16"/>
      <c r="H26" s="39">
        <v>445</v>
      </c>
      <c r="I26" s="19" t="s">
        <v>22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" width="4.125" style="0" customWidth="1"/>
    <col min="2" max="2" width="25.875" style="0" customWidth="1"/>
    <col min="3" max="3" width="19.25390625" style="0" customWidth="1"/>
    <col min="4" max="14" width="5.75390625" style="0" customWidth="1"/>
    <col min="15" max="15" width="7.75390625" style="36" customWidth="1"/>
    <col min="16" max="16" width="3.75390625" style="0" customWidth="1"/>
  </cols>
  <sheetData>
    <row r="1" spans="1:16" ht="18.75" customHeight="1" thickBot="1">
      <c r="A1" s="32"/>
      <c r="B1" s="26" t="s">
        <v>30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1"/>
      <c r="P1" s="9"/>
    </row>
    <row r="2" spans="1:16" ht="15" customHeight="1" thickTop="1">
      <c r="A2" s="11" t="s">
        <v>12</v>
      </c>
      <c r="B2" s="12" t="s">
        <v>15</v>
      </c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7" t="s">
        <v>7</v>
      </c>
      <c r="P2" s="14"/>
    </row>
    <row r="3" spans="1:16" ht="18" customHeight="1">
      <c r="A3" s="15"/>
      <c r="B3" s="68">
        <f>celkem!P3</f>
        <v>0</v>
      </c>
      <c r="C3" s="69" t="str">
        <f>celkem!K3</f>
        <v>GJR Chrudim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8"/>
      <c r="P3" s="17" t="s">
        <v>22</v>
      </c>
    </row>
    <row r="4" spans="1:16" ht="18" customHeight="1">
      <c r="A4" s="15"/>
      <c r="B4" s="68" t="str">
        <f>celkem!P4</f>
        <v>Buřvalová Kateřina,98</v>
      </c>
      <c r="C4" s="69" t="str">
        <f>celkem!K4</f>
        <v>GJR Chrudim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38">
        <v>128</v>
      </c>
      <c r="P4" s="17" t="s">
        <v>22</v>
      </c>
    </row>
    <row r="5" spans="1:16" ht="18" customHeight="1">
      <c r="A5" s="15"/>
      <c r="B5" s="68" t="str">
        <f>celkem!P5</f>
        <v>Kudrnáčová Adéla,97</v>
      </c>
      <c r="C5" s="69" t="str">
        <f>celkem!K5</f>
        <v>GJR Chrudim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8">
        <v>120</v>
      </c>
      <c r="P5" s="17" t="s">
        <v>22</v>
      </c>
    </row>
    <row r="6" spans="1:16" ht="18" customHeight="1">
      <c r="A6" s="15"/>
      <c r="B6" s="68" t="str">
        <f>celkem!P6</f>
        <v>Pekařová Veronika,96</v>
      </c>
      <c r="C6" s="69" t="str">
        <f>celkem!K6</f>
        <v>Bohemia Chrudim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8">
        <v>132</v>
      </c>
      <c r="P6" s="17" t="s">
        <v>22</v>
      </c>
    </row>
    <row r="7" spans="1:16" ht="18" customHeight="1">
      <c r="A7" s="15"/>
      <c r="B7" s="68" t="str">
        <f>celkem!P7</f>
        <v>Zlatohlávková Irena,96</v>
      </c>
      <c r="C7" s="69" t="str">
        <f>celkem!K7</f>
        <v>Bohemia Chrudim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8">
        <v>136</v>
      </c>
      <c r="P7" s="17" t="s">
        <v>22</v>
      </c>
    </row>
    <row r="8" spans="1:16" ht="18" customHeight="1">
      <c r="A8" s="15"/>
      <c r="B8" s="68" t="str">
        <f>celkem!P8</f>
        <v>Sádecká Kristýna,96</v>
      </c>
      <c r="C8" s="69" t="str">
        <f>celkem!K8</f>
        <v>Bohemia Chrudim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8">
        <v>136</v>
      </c>
      <c r="P8" s="17" t="s">
        <v>22</v>
      </c>
    </row>
    <row r="9" spans="1:16" ht="18" customHeight="1">
      <c r="A9" s="15"/>
      <c r="B9" s="68" t="str">
        <f>celkem!P9</f>
        <v>Slavíková Zuzana,94</v>
      </c>
      <c r="C9" s="70" t="str">
        <f>celkem!K9</f>
        <v>G Česká Třebová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8">
        <v>136</v>
      </c>
      <c r="P9" s="17" t="s">
        <v>22</v>
      </c>
    </row>
    <row r="10" spans="1:16" ht="18" customHeight="1">
      <c r="A10" s="15"/>
      <c r="B10" s="68" t="str">
        <f>celkem!P10</f>
        <v>Holínková Kateřina,95</v>
      </c>
      <c r="C10" s="70" t="str">
        <f>celkem!K10</f>
        <v>G Česká Třebová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8">
        <v>140</v>
      </c>
      <c r="P10" s="17" t="s">
        <v>22</v>
      </c>
    </row>
    <row r="11" spans="1:16" ht="18" customHeight="1">
      <c r="A11" s="15"/>
      <c r="B11" s="68" t="str">
        <f>celkem!P11</f>
        <v>Horáčková Linda,95</v>
      </c>
      <c r="C11" s="70" t="str">
        <f>celkem!K11</f>
        <v>G Česká Třebová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8">
        <v>132</v>
      </c>
      <c r="P11" s="17" t="s">
        <v>22</v>
      </c>
    </row>
    <row r="12" spans="1:16" ht="18" customHeight="1">
      <c r="A12" s="15"/>
      <c r="B12" s="68" t="str">
        <f>celkem!P12</f>
        <v>Dostálová Denisa,96</v>
      </c>
      <c r="C12" s="70" t="str">
        <f>celkem!K12</f>
        <v>G Vysoké Mýto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8">
        <v>136</v>
      </c>
      <c r="P12" s="17" t="s">
        <v>22</v>
      </c>
    </row>
    <row r="13" spans="1:16" ht="18" customHeight="1">
      <c r="A13" s="15"/>
      <c r="B13" s="68" t="str">
        <f>celkem!P13</f>
        <v>Flídrová Klára,97</v>
      </c>
      <c r="C13" s="70" t="str">
        <f>celkem!K13</f>
        <v>G Vysoké Mýto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8">
        <v>136</v>
      </c>
      <c r="P13" s="17" t="s">
        <v>22</v>
      </c>
    </row>
    <row r="14" spans="1:16" ht="18" customHeight="1">
      <c r="A14" s="15"/>
      <c r="B14" s="68" t="str">
        <f>celkem!P14</f>
        <v>Smoláková Alexandra,98</v>
      </c>
      <c r="C14" s="70" t="str">
        <f>celkem!K14</f>
        <v>G Vysoké Mýto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8">
        <v>136</v>
      </c>
      <c r="P14" s="17" t="s">
        <v>22</v>
      </c>
    </row>
    <row r="15" spans="1:16" ht="18" customHeight="1">
      <c r="A15" s="15"/>
      <c r="B15" s="68" t="str">
        <f>celkem!P15</f>
        <v>Dusilová Pavlína,96</v>
      </c>
      <c r="C15" s="70" t="str">
        <f>celkem!K15</f>
        <v>VOŠP a SPgŠ Litomyšl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8">
        <v>140</v>
      </c>
      <c r="P15" s="17" t="s">
        <v>22</v>
      </c>
    </row>
    <row r="16" spans="1:16" ht="18" customHeight="1">
      <c r="A16" s="15"/>
      <c r="B16" s="68" t="str">
        <f>celkem!P16</f>
        <v>Hanzalová Marie,95</v>
      </c>
      <c r="C16" s="70" t="str">
        <f>celkem!K16</f>
        <v>VOŠP a SPgŠ Litomyšl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8">
        <v>120</v>
      </c>
      <c r="P16" s="17" t="s">
        <v>22</v>
      </c>
    </row>
    <row r="17" spans="1:16" ht="18" customHeight="1">
      <c r="A17" s="15"/>
      <c r="B17" s="68" t="str">
        <f>celkem!P17</f>
        <v>Jadrná Tereza,95</v>
      </c>
      <c r="C17" s="70" t="str">
        <f>celkem!K17</f>
        <v>VOŠP a SPgŠ Litomyšl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8">
        <v>124</v>
      </c>
      <c r="P17" s="17" t="s">
        <v>22</v>
      </c>
    </row>
    <row r="18" spans="1:16" ht="18" customHeight="1">
      <c r="A18" s="15"/>
      <c r="B18" s="68" t="str">
        <f>celkem!P18</f>
        <v>Šafářová Kristýna,98</v>
      </c>
      <c r="C18" s="70" t="str">
        <f>celkem!K18</f>
        <v>G Polička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8">
        <v>152</v>
      </c>
      <c r="P18" s="17" t="s">
        <v>22</v>
      </c>
    </row>
    <row r="19" spans="1:16" ht="18" customHeight="1">
      <c r="A19" s="15"/>
      <c r="B19" s="68" t="str">
        <f>celkem!P19</f>
        <v>Vytlačilová Tereza,95</v>
      </c>
      <c r="C19" s="70" t="str">
        <f>celkem!K19</f>
        <v>G Polička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8">
        <v>156</v>
      </c>
      <c r="P19" s="17" t="s">
        <v>22</v>
      </c>
    </row>
    <row r="20" spans="1:16" ht="18" customHeight="1">
      <c r="A20" s="15"/>
      <c r="B20" s="68" t="str">
        <f>celkem!P20</f>
        <v>Bednářová Martina,96</v>
      </c>
      <c r="C20" s="70" t="str">
        <f>celkem!K20</f>
        <v>G Polička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8">
        <v>140</v>
      </c>
      <c r="P20" s="17" t="s">
        <v>22</v>
      </c>
    </row>
    <row r="21" spans="1:16" ht="18" customHeight="1">
      <c r="A21" s="15"/>
      <c r="B21" s="68" t="str">
        <f>celkem!P21</f>
        <v> Anežka  Kubištová,96</v>
      </c>
      <c r="C21" s="70" t="str">
        <f>celkem!K21</f>
        <v>G Mozartova Pce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8">
        <v>144</v>
      </c>
      <c r="P21" s="17" t="s">
        <v>22</v>
      </c>
    </row>
    <row r="22" spans="1:16" ht="18" customHeight="1">
      <c r="A22" s="15"/>
      <c r="B22" s="68" t="str">
        <f>celkem!P22</f>
        <v> Edita  Hagarová,96</v>
      </c>
      <c r="C22" s="70" t="str">
        <f>celkem!K22</f>
        <v>G Mozartova Pce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8">
        <v>132</v>
      </c>
      <c r="P22" s="17" t="s">
        <v>22</v>
      </c>
    </row>
    <row r="23" spans="1:16" ht="18" customHeight="1">
      <c r="A23" s="15"/>
      <c r="B23" s="68" t="str">
        <f>celkem!P23</f>
        <v> Helena  Sytko,96</v>
      </c>
      <c r="C23" s="70" t="str">
        <f>celkem!K23</f>
        <v>G Mozartova Pce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8">
        <v>136</v>
      </c>
      <c r="P23" s="17" t="s">
        <v>22</v>
      </c>
    </row>
    <row r="24" spans="1:16" ht="18" customHeight="1">
      <c r="A24" s="15"/>
      <c r="B24" s="68" t="str">
        <f>celkem!P24</f>
        <v>Franclová Natálie,98</v>
      </c>
      <c r="C24" s="70" t="str">
        <f>celkem!K24</f>
        <v>G Dašická Pce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8">
        <v>136</v>
      </c>
      <c r="P24" s="17" t="s">
        <v>22</v>
      </c>
    </row>
    <row r="25" spans="1:16" ht="18" customHeight="1">
      <c r="A25" s="15"/>
      <c r="B25" s="68" t="str">
        <f>celkem!P25</f>
        <v>Borovcová Taťána,98</v>
      </c>
      <c r="C25" s="70" t="str">
        <f>celkem!K25</f>
        <v>G Dašická Pce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38">
        <v>140</v>
      </c>
      <c r="P25" s="17" t="s">
        <v>22</v>
      </c>
    </row>
    <row r="26" spans="1:16" ht="18" customHeight="1" thickBot="1">
      <c r="A26" s="15"/>
      <c r="B26" s="68" t="str">
        <f>celkem!P26</f>
        <v>Stoklasová Lucie,97</v>
      </c>
      <c r="C26" s="70" t="str">
        <f>celkem!K26</f>
        <v>G Dašická Pce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39">
        <v>148</v>
      </c>
      <c r="P26" s="19" t="s">
        <v>22</v>
      </c>
    </row>
    <row r="27" ht="13.5" thickTop="1"/>
  </sheetData>
  <sheetProtection/>
  <printOptions/>
  <pageMargins left="0.7874015748031497" right="0.7874015748031497" top="0.984251968503937" bottom="0.984251968503937" header="0.5118110236220472" footer="0.5118110236220472"/>
  <pageSetup horizontalDpi="240" verticalDpi="24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B5">
      <selection activeCell="J14" sqref="J14"/>
    </sheetView>
  </sheetViews>
  <sheetFormatPr defaultColWidth="9.00390625" defaultRowHeight="12.75"/>
  <cols>
    <col min="1" max="1" width="4.125" style="0" customWidth="1"/>
    <col min="2" max="2" width="32.25390625" style="0" customWidth="1"/>
    <col min="3" max="3" width="15.00390625" style="0" customWidth="1"/>
    <col min="4" max="7" width="5.75390625" style="0" customWidth="1"/>
    <col min="8" max="8" width="7.75390625" style="42" customWidth="1"/>
    <col min="9" max="9" width="3.75390625" style="0" customWidth="1"/>
  </cols>
  <sheetData>
    <row r="1" spans="1:9" ht="18.75" customHeight="1" thickBot="1">
      <c r="A1" s="32"/>
      <c r="B1" s="26" t="s">
        <v>31</v>
      </c>
      <c r="C1" s="32"/>
      <c r="D1" s="32"/>
      <c r="E1" s="32"/>
      <c r="F1" s="32"/>
      <c r="G1" s="32"/>
      <c r="I1" s="32"/>
    </row>
    <row r="2" spans="1:9" ht="24.75" customHeight="1" thickTop="1">
      <c r="A2" s="11" t="s">
        <v>12</v>
      </c>
      <c r="B2" s="12" t="s">
        <v>15</v>
      </c>
      <c r="C2" s="12" t="s">
        <v>2</v>
      </c>
      <c r="D2" s="33" t="s">
        <v>3</v>
      </c>
      <c r="E2" s="33" t="s">
        <v>4</v>
      </c>
      <c r="F2" s="33" t="s">
        <v>5</v>
      </c>
      <c r="G2" s="34" t="s">
        <v>6</v>
      </c>
      <c r="H2" s="43" t="s">
        <v>7</v>
      </c>
      <c r="I2" s="14"/>
    </row>
    <row r="3" spans="1:9" ht="24.75" customHeight="1">
      <c r="A3" s="15"/>
      <c r="B3" s="15" t="str">
        <f>celkem!Q3</f>
        <v>Půlpánová Karolína,95</v>
      </c>
      <c r="C3" s="60" t="str">
        <f>celkem!K3</f>
        <v>GJR Chrudim</v>
      </c>
      <c r="D3" s="15"/>
      <c r="E3" s="15"/>
      <c r="F3" s="15"/>
      <c r="G3" s="16"/>
      <c r="H3" s="44">
        <v>8.43</v>
      </c>
      <c r="I3" s="17" t="s">
        <v>23</v>
      </c>
    </row>
    <row r="4" spans="1:9" ht="24.75" customHeight="1">
      <c r="A4" s="15"/>
      <c r="B4" s="15" t="str">
        <f>celkem!Q4</f>
        <v>Dušková Anna,95</v>
      </c>
      <c r="C4" s="60" t="str">
        <f>celkem!K4</f>
        <v>GJR Chrudim</v>
      </c>
      <c r="D4" s="15"/>
      <c r="E4" s="15"/>
      <c r="F4" s="15"/>
      <c r="G4" s="16"/>
      <c r="H4" s="44">
        <v>6.33</v>
      </c>
      <c r="I4" s="17" t="s">
        <v>23</v>
      </c>
    </row>
    <row r="5" spans="1:9" ht="24.75" customHeight="1">
      <c r="A5" s="15"/>
      <c r="B5" s="15" t="str">
        <f>celkem!Q5</f>
        <v>Machková Natálie,98</v>
      </c>
      <c r="C5" s="60" t="str">
        <f>celkem!K5</f>
        <v>GJR Chrudim</v>
      </c>
      <c r="D5" s="15"/>
      <c r="E5" s="15"/>
      <c r="F5" s="15"/>
      <c r="G5" s="16"/>
      <c r="H5" s="44">
        <v>7.24</v>
      </c>
      <c r="I5" s="17" t="s">
        <v>23</v>
      </c>
    </row>
    <row r="6" spans="1:9" ht="24.75" customHeight="1">
      <c r="A6" s="15"/>
      <c r="B6" s="15" t="str">
        <f>celkem!Q6</f>
        <v>Kůpová Sylvie,94</v>
      </c>
      <c r="C6" s="60" t="str">
        <f>celkem!K6</f>
        <v>Bohemia Chrudim</v>
      </c>
      <c r="D6" s="15"/>
      <c r="E6" s="15"/>
      <c r="F6" s="15"/>
      <c r="G6" s="16"/>
      <c r="H6" s="44">
        <v>7.64</v>
      </c>
      <c r="I6" s="17" t="s">
        <v>23</v>
      </c>
    </row>
    <row r="7" spans="1:9" ht="24.75" customHeight="1">
      <c r="A7" s="15"/>
      <c r="B7" s="15" t="str">
        <f>celkem!Q7</f>
        <v>Pilcová Kateřina,97</v>
      </c>
      <c r="C7" s="60" t="str">
        <f>celkem!K7</f>
        <v>Bohemia Chrudim</v>
      </c>
      <c r="D7" s="15"/>
      <c r="E7" s="15"/>
      <c r="F7" s="15"/>
      <c r="G7" s="16"/>
      <c r="H7" s="44">
        <v>7.65</v>
      </c>
      <c r="I7" s="17" t="s">
        <v>23</v>
      </c>
    </row>
    <row r="8" spans="1:9" ht="24.75" customHeight="1">
      <c r="A8" s="15"/>
      <c r="B8" s="15" t="str">
        <f>celkem!Q8</f>
        <v>Zlatohlávková Irena,96</v>
      </c>
      <c r="C8" s="60" t="str">
        <f>celkem!K8</f>
        <v>Bohemia Chrudim</v>
      </c>
      <c r="D8" s="15"/>
      <c r="E8" s="15"/>
      <c r="F8" s="15"/>
      <c r="G8" s="16"/>
      <c r="H8" s="44">
        <v>9.64</v>
      </c>
      <c r="I8" s="17" t="s">
        <v>23</v>
      </c>
    </row>
    <row r="9" spans="1:9" ht="24.75" customHeight="1">
      <c r="A9" s="15"/>
      <c r="B9" s="15" t="str">
        <f>celkem!Q9</f>
        <v>Horáčková Linda,95</v>
      </c>
      <c r="C9" s="60" t="str">
        <f>celkem!K9</f>
        <v>G Česká Třebová</v>
      </c>
      <c r="D9" s="15"/>
      <c r="E9" s="15"/>
      <c r="F9" s="15"/>
      <c r="G9" s="16"/>
      <c r="H9" s="44">
        <v>8.74</v>
      </c>
      <c r="I9" s="17" t="s">
        <v>23</v>
      </c>
    </row>
    <row r="10" spans="1:9" ht="24.75" customHeight="1">
      <c r="A10" s="15"/>
      <c r="B10" s="15">
        <f>celkem!Q10</f>
        <v>0</v>
      </c>
      <c r="C10" s="60" t="str">
        <f>celkem!K10</f>
        <v>G Česká Třebová</v>
      </c>
      <c r="D10" s="15"/>
      <c r="E10" s="15"/>
      <c r="F10" s="15"/>
      <c r="G10" s="16"/>
      <c r="H10" s="44"/>
      <c r="I10" s="17" t="s">
        <v>23</v>
      </c>
    </row>
    <row r="11" spans="1:9" ht="24.75" customHeight="1">
      <c r="A11" s="15"/>
      <c r="B11" s="15" t="str">
        <f>celkem!Q11</f>
        <v>Voclová Radka,96</v>
      </c>
      <c r="C11" s="60" t="str">
        <f>celkem!K11</f>
        <v>G Česká Třebová</v>
      </c>
      <c r="D11" s="15"/>
      <c r="E11" s="15"/>
      <c r="F11" s="15"/>
      <c r="G11" s="16"/>
      <c r="H11" s="44">
        <v>9.19</v>
      </c>
      <c r="I11" s="17" t="s">
        <v>23</v>
      </c>
    </row>
    <row r="12" spans="1:9" ht="24.75" customHeight="1">
      <c r="A12" s="15"/>
      <c r="B12" s="15" t="str">
        <f>celkem!Q12</f>
        <v>Ješinová Klára,96</v>
      </c>
      <c r="C12" s="60" t="str">
        <f>celkem!K12</f>
        <v>G Vysoké Mýto</v>
      </c>
      <c r="D12" s="15"/>
      <c r="E12" s="15"/>
      <c r="F12" s="15"/>
      <c r="G12" s="16"/>
      <c r="H12" s="44">
        <v>7.54</v>
      </c>
      <c r="I12" s="17" t="s">
        <v>23</v>
      </c>
    </row>
    <row r="13" spans="1:9" ht="24.75" customHeight="1">
      <c r="A13" s="15"/>
      <c r="B13" s="15" t="str">
        <f>celkem!Q13</f>
        <v>Přibylová Markéta,95</v>
      </c>
      <c r="C13" s="60" t="str">
        <f>celkem!K13</f>
        <v>G Vysoké Mýto</v>
      </c>
      <c r="D13" s="15"/>
      <c r="E13" s="15"/>
      <c r="F13" s="15"/>
      <c r="G13" s="16"/>
      <c r="H13" s="44">
        <v>7.59</v>
      </c>
      <c r="I13" s="17" t="s">
        <v>23</v>
      </c>
    </row>
    <row r="14" spans="1:9" ht="24.75" customHeight="1">
      <c r="A14" s="15"/>
      <c r="B14" s="15">
        <f>celkem!Q14</f>
        <v>0</v>
      </c>
      <c r="C14" s="60" t="str">
        <f>celkem!K14</f>
        <v>G Vysoké Mýto</v>
      </c>
      <c r="D14" s="15"/>
      <c r="E14" s="15"/>
      <c r="F14" s="15"/>
      <c r="G14" s="16"/>
      <c r="H14" s="44"/>
      <c r="I14" s="17" t="s">
        <v>23</v>
      </c>
    </row>
    <row r="15" spans="1:9" ht="24.75" customHeight="1">
      <c r="A15" s="15"/>
      <c r="B15" s="15" t="str">
        <f>celkem!Q15</f>
        <v>Ďásková Vendula,96</v>
      </c>
      <c r="C15" s="60" t="str">
        <f>celkem!K15</f>
        <v>VOŠP a SPgŠ Litomyšl</v>
      </c>
      <c r="D15" s="15"/>
      <c r="E15" s="15"/>
      <c r="F15" s="15"/>
      <c r="G15" s="16"/>
      <c r="H15" s="44">
        <v>7.74</v>
      </c>
      <c r="I15" s="17" t="s">
        <v>23</v>
      </c>
    </row>
    <row r="16" spans="1:9" ht="24.75" customHeight="1">
      <c r="A16" s="15"/>
      <c r="B16" s="15" t="str">
        <f>celkem!Q16</f>
        <v>Punarová Bára,96</v>
      </c>
      <c r="C16" s="60" t="str">
        <f>celkem!K16</f>
        <v>VOŠP a SPgŠ Litomyšl</v>
      </c>
      <c r="D16" s="15"/>
      <c r="E16" s="15"/>
      <c r="F16" s="15"/>
      <c r="G16" s="16"/>
      <c r="H16" s="44">
        <v>8.41</v>
      </c>
      <c r="I16" s="17" t="s">
        <v>23</v>
      </c>
    </row>
    <row r="17" spans="1:9" ht="24.75" customHeight="1">
      <c r="A17" s="15"/>
      <c r="B17" s="15">
        <f>celkem!Q17</f>
        <v>0</v>
      </c>
      <c r="C17" s="60" t="str">
        <f>celkem!K17</f>
        <v>VOŠP a SPgŠ Litomyšl</v>
      </c>
      <c r="D17" s="15"/>
      <c r="E17" s="15"/>
      <c r="F17" s="15"/>
      <c r="G17" s="16"/>
      <c r="H17" s="44"/>
      <c r="I17" s="17" t="s">
        <v>23</v>
      </c>
    </row>
    <row r="18" spans="1:9" ht="24.75" customHeight="1">
      <c r="A18" s="15"/>
      <c r="B18" s="15" t="str">
        <f>celkem!Q18</f>
        <v>Vytlačilová Tereza,95</v>
      </c>
      <c r="C18" s="60" t="str">
        <f>celkem!K18</f>
        <v>G Polička</v>
      </c>
      <c r="D18" s="15"/>
      <c r="E18" s="15"/>
      <c r="F18" s="15"/>
      <c r="G18" s="16"/>
      <c r="H18" s="44">
        <v>14.75</v>
      </c>
      <c r="I18" s="17" t="s">
        <v>23</v>
      </c>
    </row>
    <row r="19" spans="1:9" ht="24.75" customHeight="1">
      <c r="A19" s="15"/>
      <c r="B19" s="15" t="str">
        <f>celkem!Q19</f>
        <v>Štoudková Lenka,97</v>
      </c>
      <c r="C19" s="60" t="str">
        <f>celkem!K19</f>
        <v>G Polička</v>
      </c>
      <c r="D19" s="15"/>
      <c r="E19" s="15"/>
      <c r="F19" s="15"/>
      <c r="G19" s="16"/>
      <c r="H19" s="44">
        <v>8.95</v>
      </c>
      <c r="I19" s="17" t="s">
        <v>23</v>
      </c>
    </row>
    <row r="20" spans="1:9" ht="24.75" customHeight="1">
      <c r="A20" s="15"/>
      <c r="B20" s="15" t="str">
        <f>celkem!Q20</f>
        <v>Groulíková Klára,98</v>
      </c>
      <c r="C20" s="60" t="str">
        <f>celkem!K20</f>
        <v>G Polička</v>
      </c>
      <c r="D20" s="15"/>
      <c r="E20" s="15"/>
      <c r="F20" s="15"/>
      <c r="G20" s="16"/>
      <c r="H20" s="44">
        <v>8.73</v>
      </c>
      <c r="I20" s="17" t="s">
        <v>23</v>
      </c>
    </row>
    <row r="21" spans="1:9" ht="24.75" customHeight="1">
      <c r="A21" s="15"/>
      <c r="B21" s="15" t="str">
        <f>celkem!Q21</f>
        <v> Silvie  Gruberová,98</v>
      </c>
      <c r="C21" s="60" t="str">
        <f>celkem!K21</f>
        <v>G Mozartova Pce</v>
      </c>
      <c r="D21" s="15"/>
      <c r="E21" s="15"/>
      <c r="F21" s="15"/>
      <c r="G21" s="16"/>
      <c r="H21" s="44">
        <v>9.31</v>
      </c>
      <c r="I21" s="17" t="s">
        <v>23</v>
      </c>
    </row>
    <row r="22" spans="1:9" ht="24.75" customHeight="1">
      <c r="A22" s="15"/>
      <c r="B22" s="15" t="str">
        <f>celkem!Q22</f>
        <v> Denisa  Slepičková,95</v>
      </c>
      <c r="C22" s="60" t="str">
        <f>celkem!K22</f>
        <v>G Mozartova Pce</v>
      </c>
      <c r="D22" s="15"/>
      <c r="E22" s="15"/>
      <c r="F22" s="15"/>
      <c r="G22" s="16"/>
      <c r="H22" s="44">
        <v>7.96</v>
      </c>
      <c r="I22" s="17" t="s">
        <v>23</v>
      </c>
    </row>
    <row r="23" spans="1:9" ht="24.75" customHeight="1">
      <c r="A23" s="15"/>
      <c r="B23" s="15" t="str">
        <f>celkem!Q23</f>
        <v> Barbora  Hudáková,97</v>
      </c>
      <c r="C23" s="60" t="str">
        <f>celkem!K23</f>
        <v>G Mozartova Pce</v>
      </c>
      <c r="D23" s="15"/>
      <c r="E23" s="15"/>
      <c r="F23" s="15"/>
      <c r="G23" s="16"/>
      <c r="H23" s="44">
        <v>8.23</v>
      </c>
      <c r="I23" s="17" t="s">
        <v>23</v>
      </c>
    </row>
    <row r="24" spans="1:9" ht="24.75" customHeight="1">
      <c r="A24" s="15"/>
      <c r="B24" s="15" t="str">
        <f>celkem!Q24</f>
        <v>Krejnusová Tereza,96</v>
      </c>
      <c r="C24" s="60" t="str">
        <f>celkem!K24</f>
        <v>G Dašická Pce</v>
      </c>
      <c r="D24" s="15"/>
      <c r="E24" s="15"/>
      <c r="F24" s="15"/>
      <c r="G24" s="16"/>
      <c r="H24" s="44">
        <v>9.36</v>
      </c>
      <c r="I24" s="17" t="s">
        <v>23</v>
      </c>
    </row>
    <row r="25" spans="1:9" ht="24.75" customHeight="1">
      <c r="A25" s="15"/>
      <c r="B25" s="15" t="str">
        <f>celkem!Q25</f>
        <v>Kvapilová Kateřina,98</v>
      </c>
      <c r="C25" s="60" t="str">
        <f>celkem!K25</f>
        <v>G Dašická Pce</v>
      </c>
      <c r="D25" s="15"/>
      <c r="E25" s="15"/>
      <c r="F25" s="15"/>
      <c r="G25" s="16"/>
      <c r="H25" s="44">
        <v>9.41</v>
      </c>
      <c r="I25" s="17" t="s">
        <v>23</v>
      </c>
    </row>
    <row r="26" spans="1:9" ht="24.75" customHeight="1" thickBot="1">
      <c r="A26" s="15"/>
      <c r="B26" s="15">
        <f>celkem!Q26</f>
        <v>0</v>
      </c>
      <c r="C26" s="60" t="str">
        <f>celkem!K26</f>
        <v>G Dašická Pce</v>
      </c>
      <c r="D26" s="15"/>
      <c r="E26" s="15"/>
      <c r="F26" s="15"/>
      <c r="G26" s="16"/>
      <c r="H26" s="45"/>
      <c r="I26" s="19" t="s">
        <v>23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125" style="0" customWidth="1"/>
    <col min="2" max="2" width="43.125" style="0" customWidth="1"/>
    <col min="3" max="3" width="19.75390625" style="0" customWidth="1"/>
    <col min="4" max="4" width="8.75390625" style="25" customWidth="1"/>
    <col min="5" max="5" width="3.75390625" style="0" customWidth="1"/>
    <col min="6" max="6" width="10.875" style="6" customWidth="1"/>
  </cols>
  <sheetData>
    <row r="1" spans="1:6" ht="13.5" thickBot="1">
      <c r="A1" s="7"/>
      <c r="B1" s="8" t="s">
        <v>32</v>
      </c>
      <c r="C1" s="7"/>
      <c r="D1" s="20"/>
      <c r="E1" s="9"/>
      <c r="F1" s="10"/>
    </row>
    <row r="2" spans="1:6" ht="24.75" customHeight="1" thickTop="1">
      <c r="A2" s="11" t="s">
        <v>12</v>
      </c>
      <c r="B2" s="12" t="s">
        <v>11</v>
      </c>
      <c r="C2" s="13" t="s">
        <v>2</v>
      </c>
      <c r="D2" s="21" t="s">
        <v>7</v>
      </c>
      <c r="E2" s="14"/>
      <c r="F2" s="10" t="s">
        <v>24</v>
      </c>
    </row>
    <row r="3" spans="1:6" ht="24.75" customHeight="1">
      <c r="A3" s="15"/>
      <c r="B3" s="68" t="str">
        <f>celkem!R3</f>
        <v>Hronová, Svobodová, Vojtíšková, Prokopová</v>
      </c>
      <c r="C3" s="71" t="str">
        <f>celkem!K3</f>
        <v>GJR Chrudim</v>
      </c>
      <c r="D3" s="22">
        <v>0.0019467592592592592</v>
      </c>
      <c r="E3" s="17" t="s">
        <v>21</v>
      </c>
      <c r="F3" s="10">
        <f>D3*3600*24+0.14</f>
        <v>168.33999999999997</v>
      </c>
    </row>
    <row r="4" spans="1:6" ht="24.75" customHeight="1">
      <c r="A4" s="15"/>
      <c r="B4" s="68" t="str">
        <f>celkem!R6</f>
        <v>Šmídová, Zlatohlávková, Doudová, Vodičková</v>
      </c>
      <c r="C4" s="71" t="str">
        <f>celkem!K6</f>
        <v>Bohemia Chrudim</v>
      </c>
      <c r="D4" s="22">
        <v>0.0020300925925925925</v>
      </c>
      <c r="E4" s="17" t="s">
        <v>21</v>
      </c>
      <c r="F4" s="10">
        <f aca="true" t="shared" si="0" ref="F4:F18">D4*3600*24+0.14</f>
        <v>175.53999999999996</v>
      </c>
    </row>
    <row r="5" spans="1:6" ht="24.75" customHeight="1">
      <c r="A5" s="15"/>
      <c r="B5" s="68" t="str">
        <f>celkem!R12</f>
        <v>Voleská, Novotná, Doubková, Seidlová</v>
      </c>
      <c r="C5" s="71" t="str">
        <f>celkem!K12</f>
        <v>G Vysoké Mýto</v>
      </c>
      <c r="D5" s="22">
        <v>0.001616898148148148</v>
      </c>
      <c r="E5" s="17" t="s">
        <v>21</v>
      </c>
      <c r="F5" s="10">
        <f t="shared" si="0"/>
        <v>139.83999999999997</v>
      </c>
    </row>
    <row r="6" spans="1:6" ht="24.75" customHeight="1">
      <c r="A6" s="15"/>
      <c r="B6" s="68" t="str">
        <f>celkem!R15</f>
        <v>Havlová, Jadrná, Tobišková, Qvaiserová</v>
      </c>
      <c r="C6" s="71" t="str">
        <f>celkem!K15</f>
        <v>VOŠP a SPgŠ Litomyšl</v>
      </c>
      <c r="D6" s="22">
        <v>0.0018541666666666665</v>
      </c>
      <c r="E6" s="17" t="s">
        <v>21</v>
      </c>
      <c r="F6" s="10">
        <f t="shared" si="0"/>
        <v>160.33999999999997</v>
      </c>
    </row>
    <row r="7" spans="1:6" ht="24.75" customHeight="1">
      <c r="A7" s="15"/>
      <c r="B7" s="68">
        <f>celkem!R10</f>
        <v>0</v>
      </c>
      <c r="C7" s="71" t="str">
        <f>celkem!K10</f>
        <v>G Česká Třebová</v>
      </c>
      <c r="D7" s="22"/>
      <c r="E7" s="17" t="s">
        <v>21</v>
      </c>
      <c r="F7" s="10">
        <f t="shared" si="0"/>
        <v>0.14</v>
      </c>
    </row>
    <row r="8" spans="1:6" ht="24.75" customHeight="1">
      <c r="A8" s="15"/>
      <c r="B8" s="68" t="str">
        <f>celkem!R19</f>
        <v>Uhlířová,Bednářová,Bobková, Křenková</v>
      </c>
      <c r="C8" s="71" t="str">
        <f>celkem!K19</f>
        <v>G Polička</v>
      </c>
      <c r="D8" s="22">
        <v>0.0020324074074074077</v>
      </c>
      <c r="E8" s="17" t="s">
        <v>21</v>
      </c>
      <c r="F8" s="10">
        <f t="shared" si="0"/>
        <v>175.74</v>
      </c>
    </row>
    <row r="9" spans="1:6" ht="24.75" customHeight="1">
      <c r="A9" s="15"/>
      <c r="B9" s="68" t="str">
        <f>celkem!R21</f>
        <v> Kubištová, Niščáková, Čaladi, Gruberová</v>
      </c>
      <c r="C9" s="71" t="str">
        <f>celkem!K21</f>
        <v>G Mozartova Pce</v>
      </c>
      <c r="D9" s="22">
        <v>0.0017314814814814814</v>
      </c>
      <c r="E9" s="17" t="s">
        <v>21</v>
      </c>
      <c r="F9" s="10">
        <f t="shared" si="0"/>
        <v>149.73999999999998</v>
      </c>
    </row>
    <row r="10" spans="1:6" ht="24.75" customHeight="1">
      <c r="A10" s="15"/>
      <c r="B10" s="68" t="str">
        <f>celkem!R24</f>
        <v>Bibenová, Stoklasová, Kubištová, Kupková</v>
      </c>
      <c r="C10" s="71" t="str">
        <f>celkem!K24</f>
        <v>G Dašická Pce</v>
      </c>
      <c r="D10" s="22">
        <v>0.001792824074074074</v>
      </c>
      <c r="E10" s="17" t="s">
        <v>21</v>
      </c>
      <c r="F10" s="10">
        <f t="shared" si="0"/>
        <v>155.04</v>
      </c>
    </row>
    <row r="11" spans="1:6" ht="24.75" customHeight="1">
      <c r="A11" s="15"/>
      <c r="B11" s="68" t="str">
        <f>celkem!R9</f>
        <v>Flídrová, Kubíčková, Křepelová, Stránská</v>
      </c>
      <c r="C11" s="71" t="str">
        <f>celkem!K9</f>
        <v>G Česká Třebová</v>
      </c>
      <c r="D11" s="22">
        <v>0.001835648148148148</v>
      </c>
      <c r="E11" s="17" t="s">
        <v>21</v>
      </c>
      <c r="F11" s="10">
        <f t="shared" si="0"/>
        <v>158.73999999999998</v>
      </c>
    </row>
    <row r="12" spans="1:6" ht="24.75" customHeight="1">
      <c r="A12" s="15"/>
      <c r="B12" s="68">
        <f>celkem!R4</f>
        <v>0</v>
      </c>
      <c r="C12" s="71" t="str">
        <f>celkem!K4</f>
        <v>GJR Chrudim</v>
      </c>
      <c r="D12" s="22"/>
      <c r="E12" s="17" t="s">
        <v>21</v>
      </c>
      <c r="F12" s="10">
        <f t="shared" si="0"/>
        <v>0.14</v>
      </c>
    </row>
    <row r="13" spans="1:6" ht="24.75" customHeight="1">
      <c r="A13" s="15"/>
      <c r="B13" s="68">
        <f>celkem!R7</f>
        <v>0</v>
      </c>
      <c r="C13" s="71" t="str">
        <f>celkem!K7</f>
        <v>Bohemia Chrudim</v>
      </c>
      <c r="D13" s="22"/>
      <c r="E13" s="17" t="s">
        <v>21</v>
      </c>
      <c r="F13" s="10">
        <f t="shared" si="0"/>
        <v>0.14</v>
      </c>
    </row>
    <row r="14" spans="1:6" ht="24.75" customHeight="1">
      <c r="A14" s="15"/>
      <c r="B14" s="68" t="str">
        <f>celkem!R13</f>
        <v>Ješinová, Dostálová, Mlejnková, Smoláková</v>
      </c>
      <c r="C14" s="71" t="str">
        <f>celkem!K13</f>
        <v>G Vysoké Mýto</v>
      </c>
      <c r="D14" s="22">
        <v>0.0018344907407407407</v>
      </c>
      <c r="E14" s="17" t="s">
        <v>21</v>
      </c>
      <c r="F14" s="10">
        <f t="shared" si="0"/>
        <v>158.64</v>
      </c>
    </row>
    <row r="15" spans="1:6" ht="24.75" customHeight="1">
      <c r="A15" s="15"/>
      <c r="B15" s="68">
        <f>celkem!R16</f>
        <v>0</v>
      </c>
      <c r="C15" s="71" t="str">
        <f>celkem!K16</f>
        <v>VOŠP a SPgŠ Litomyšl</v>
      </c>
      <c r="D15" s="23"/>
      <c r="E15" s="17" t="s">
        <v>21</v>
      </c>
      <c r="F15" s="10">
        <f t="shared" si="0"/>
        <v>0.14</v>
      </c>
    </row>
    <row r="16" spans="1:6" ht="24.75" customHeight="1">
      <c r="A16" s="15"/>
      <c r="B16" s="68">
        <f>celkem!R22</f>
        <v>0</v>
      </c>
      <c r="C16" s="71" t="str">
        <f>celkem!K22</f>
        <v>G Mozartova Pce</v>
      </c>
      <c r="D16" s="23"/>
      <c r="E16" s="17" t="s">
        <v>21</v>
      </c>
      <c r="F16" s="10">
        <f t="shared" si="0"/>
        <v>0.14</v>
      </c>
    </row>
    <row r="17" spans="1:6" ht="24.75" customHeight="1">
      <c r="A17" s="15"/>
      <c r="B17" s="68" t="str">
        <f>celkem!R18</f>
        <v>Vytlačilová, Bobková B., Kozlová, Šafářová</v>
      </c>
      <c r="C17" s="71" t="str">
        <f>celkem!K18</f>
        <v>G Polička</v>
      </c>
      <c r="D17" s="23">
        <v>0.0017858796296296297</v>
      </c>
      <c r="E17" s="17" t="s">
        <v>21</v>
      </c>
      <c r="F17" s="10">
        <f t="shared" si="0"/>
        <v>154.44</v>
      </c>
    </row>
    <row r="18" spans="1:6" ht="24.75" customHeight="1">
      <c r="A18" s="15"/>
      <c r="B18" s="68">
        <f>celkem!R25</f>
        <v>0</v>
      </c>
      <c r="C18" s="71" t="str">
        <f>celkem!K25</f>
        <v>G Dašická Pce</v>
      </c>
      <c r="D18" s="23"/>
      <c r="E18" s="17" t="s">
        <v>21</v>
      </c>
      <c r="F18" s="10">
        <f t="shared" si="0"/>
        <v>0.14</v>
      </c>
    </row>
    <row r="19" spans="1:6" ht="24.75" customHeight="1">
      <c r="A19" s="15"/>
      <c r="B19" s="15"/>
      <c r="C19" s="16"/>
      <c r="D19" s="23"/>
      <c r="E19" s="18"/>
      <c r="F19" s="10"/>
    </row>
    <row r="20" spans="1:6" ht="24.75" customHeight="1" thickBot="1">
      <c r="A20" s="15"/>
      <c r="B20" s="15"/>
      <c r="C20" s="16"/>
      <c r="D20" s="24" t="s">
        <v>33</v>
      </c>
      <c r="E20" s="19"/>
      <c r="F20" s="10"/>
    </row>
    <row r="21" spans="1:5" ht="13.5" thickTop="1">
      <c r="A21" s="2"/>
      <c r="B21" s="2"/>
      <c r="C21" s="2"/>
      <c r="D21" s="20"/>
      <c r="E21" s="1"/>
    </row>
    <row r="22" spans="1:5" ht="12.75">
      <c r="A22" s="1"/>
      <c r="B22" s="1"/>
      <c r="C22" s="1"/>
      <c r="D22" s="20"/>
      <c r="E22" s="1"/>
    </row>
    <row r="23" spans="1:5" ht="12.75">
      <c r="A23" s="1"/>
      <c r="B23" s="1"/>
      <c r="C23" s="1"/>
      <c r="D23" s="20"/>
      <c r="E23" s="1"/>
    </row>
    <row r="24" spans="1:5" ht="12.75">
      <c r="A24" s="1"/>
      <c r="B24" s="1"/>
      <c r="C24" s="1"/>
      <c r="D24" s="20"/>
      <c r="E24" s="1"/>
    </row>
    <row r="25" spans="1:5" ht="12.75">
      <c r="A25" s="1"/>
      <c r="B25" s="1"/>
      <c r="C25" s="1"/>
      <c r="D25" s="20"/>
      <c r="E25" s="1"/>
    </row>
    <row r="26" spans="1:5" ht="12.75">
      <c r="A26" s="1"/>
      <c r="B26" s="1"/>
      <c r="C26" s="1"/>
      <c r="D26" s="20"/>
      <c r="E26" s="1"/>
    </row>
    <row r="27" spans="1:5" ht="12.75">
      <c r="A27" s="1"/>
      <c r="B27" s="1"/>
      <c r="C27" s="1"/>
      <c r="D27" s="20"/>
      <c r="E27" s="1"/>
    </row>
    <row r="28" spans="1:5" ht="12.75">
      <c r="A28" s="1"/>
      <c r="B28" s="1"/>
      <c r="C28" s="1"/>
      <c r="D28" s="20"/>
      <c r="E28" s="1"/>
    </row>
    <row r="29" spans="1:5" ht="12.75">
      <c r="A29" s="1"/>
      <c r="B29" s="1"/>
      <c r="C29" s="1"/>
      <c r="D29" s="20"/>
      <c r="E29" s="1"/>
    </row>
    <row r="30" spans="1:5" ht="12.75">
      <c r="A30" s="1"/>
      <c r="B30" s="1"/>
      <c r="C30" s="1"/>
      <c r="D30" s="20"/>
      <c r="E30" s="1"/>
    </row>
    <row r="31" spans="1:5" ht="12.75">
      <c r="A31" s="1"/>
      <c r="B31" s="1"/>
      <c r="C31" s="1"/>
      <c r="D31" s="20"/>
      <c r="E31" s="1"/>
    </row>
    <row r="32" spans="1:5" ht="12.75">
      <c r="A32" s="1"/>
      <c r="B32" s="1"/>
      <c r="C32" s="1"/>
      <c r="D32" s="20"/>
      <c r="E32" s="1"/>
    </row>
    <row r="33" spans="1:5" ht="12.75">
      <c r="A33" s="1"/>
      <c r="B33" s="1"/>
      <c r="C33" s="1"/>
      <c r="D33" s="20"/>
      <c r="E33" s="1"/>
    </row>
    <row r="34" spans="1:5" ht="12.75">
      <c r="A34" s="1"/>
      <c r="B34" s="1"/>
      <c r="C34" s="1"/>
      <c r="D34" s="20"/>
      <c r="E34" s="1"/>
    </row>
    <row r="35" spans="1:5" ht="12.75">
      <c r="A35" s="1"/>
      <c r="B35" s="1"/>
      <c r="C35" s="1"/>
      <c r="D35" s="20"/>
      <c r="E35" s="1"/>
    </row>
    <row r="36" spans="1:5" ht="12.75">
      <c r="A36" s="1"/>
      <c r="B36" s="1"/>
      <c r="C36" s="1"/>
      <c r="D36" s="20"/>
      <c r="E36" s="1"/>
    </row>
    <row r="37" spans="1:5" ht="12.75">
      <c r="A37" s="1"/>
      <c r="B37" s="1"/>
      <c r="C37" s="1"/>
      <c r="D37" s="20"/>
      <c r="E37" s="1"/>
    </row>
    <row r="38" spans="1:5" ht="12.75">
      <c r="A38" s="1"/>
      <c r="B38" s="1"/>
      <c r="C38" s="1"/>
      <c r="D38" s="20"/>
      <c r="E38" s="1"/>
    </row>
    <row r="39" spans="1:5" ht="12.75">
      <c r="A39" s="1"/>
      <c r="B39" s="1"/>
      <c r="C39" s="1"/>
      <c r="D39" s="20"/>
      <c r="E39" s="1"/>
    </row>
  </sheetData>
  <sheetProtection/>
  <printOptions/>
  <pageMargins left="0.787401575" right="0.787401575" top="0.984251969" bottom="0.984251969" header="0.4921259845" footer="0.4921259845"/>
  <pageSetup horizontalDpi="240" verticalDpi="24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6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.125" style="0" customWidth="1"/>
    <col min="2" max="2" width="19.875" style="0" customWidth="1"/>
    <col min="3" max="10" width="7.75390625" style="0" customWidth="1"/>
    <col min="11" max="11" width="22.375" style="0" customWidth="1"/>
    <col min="12" max="12" width="19.625" style="0" customWidth="1"/>
    <col min="13" max="13" width="21.00390625" style="0" customWidth="1"/>
    <col min="14" max="14" width="20.00390625" style="0" customWidth="1"/>
    <col min="15" max="16" width="21.00390625" style="0" customWidth="1"/>
    <col min="17" max="17" width="19.375" style="0" customWidth="1"/>
    <col min="18" max="18" width="40.75390625" style="0" customWidth="1"/>
  </cols>
  <sheetData>
    <row r="1" spans="1:18" ht="26.25">
      <c r="A1" s="46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 t="s">
        <v>16</v>
      </c>
      <c r="L1" s="32"/>
      <c r="M1" s="32"/>
      <c r="N1" s="32"/>
      <c r="O1" s="32"/>
      <c r="P1" s="32"/>
      <c r="Q1" s="32"/>
      <c r="R1" s="32"/>
    </row>
    <row r="2" spans="1:18" ht="12.75">
      <c r="A2" s="47" t="s">
        <v>12</v>
      </c>
      <c r="B2" s="48" t="s">
        <v>2</v>
      </c>
      <c r="C2" s="32"/>
      <c r="D2" s="48" t="s">
        <v>17</v>
      </c>
      <c r="E2" s="48" t="s">
        <v>18</v>
      </c>
      <c r="F2" s="48" t="s">
        <v>19</v>
      </c>
      <c r="G2" s="48" t="s">
        <v>0</v>
      </c>
      <c r="H2" s="48" t="s">
        <v>1</v>
      </c>
      <c r="I2" s="48" t="s">
        <v>10</v>
      </c>
      <c r="J2" s="48" t="s">
        <v>9</v>
      </c>
      <c r="K2" s="76" t="s">
        <v>2</v>
      </c>
      <c r="L2" s="76" t="s">
        <v>17</v>
      </c>
      <c r="M2" s="76" t="s">
        <v>18</v>
      </c>
      <c r="N2" s="76" t="s">
        <v>19</v>
      </c>
      <c r="O2" s="76" t="s">
        <v>0</v>
      </c>
      <c r="P2" s="76" t="s">
        <v>1</v>
      </c>
      <c r="Q2" s="76" t="s">
        <v>10</v>
      </c>
      <c r="R2" s="76" t="s">
        <v>9</v>
      </c>
    </row>
    <row r="3" spans="1:32" ht="11.25" customHeight="1">
      <c r="A3" s="84" t="s">
        <v>148</v>
      </c>
      <c r="B3" s="82" t="str">
        <f>celkem!K3</f>
        <v>GJR Chrudim</v>
      </c>
      <c r="C3" s="49" t="s">
        <v>14</v>
      </c>
      <c r="D3" s="49">
        <f>'60m'!D8</f>
        <v>9.1</v>
      </c>
      <c r="E3" s="49">
        <f>'200m'!D7</f>
        <v>0</v>
      </c>
      <c r="F3" s="49">
        <f>'800m'!F3</f>
        <v>172.14</v>
      </c>
      <c r="G3" s="49">
        <f>dálka!H3</f>
        <v>458</v>
      </c>
      <c r="H3" s="49">
        <f>výška!O3</f>
        <v>0</v>
      </c>
      <c r="I3" s="49">
        <f>koule!H3</f>
        <v>8.43</v>
      </c>
      <c r="J3" s="49">
        <f>štafeta!F3</f>
        <v>168.33999999999997</v>
      </c>
      <c r="K3" s="79" t="s">
        <v>34</v>
      </c>
      <c r="L3" s="75" t="s">
        <v>131</v>
      </c>
      <c r="M3" s="75"/>
      <c r="N3" s="75" t="s">
        <v>45</v>
      </c>
      <c r="O3" s="75" t="s">
        <v>44</v>
      </c>
      <c r="P3" s="75"/>
      <c r="Q3" s="75" t="s">
        <v>48</v>
      </c>
      <c r="R3" s="75" t="s">
        <v>134</v>
      </c>
      <c r="S3" s="66"/>
      <c r="T3" s="66"/>
      <c r="U3" s="66"/>
      <c r="V3" s="66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22" ht="11.25" customHeight="1">
      <c r="A4" s="85"/>
      <c r="B4" s="83"/>
      <c r="C4" s="9"/>
      <c r="D4" s="9">
        <f>'60m'!D19</f>
        <v>0</v>
      </c>
      <c r="E4" s="9">
        <f>'200m'!D9</f>
        <v>29.5</v>
      </c>
      <c r="F4" s="9">
        <f>'800m'!F4</f>
        <v>180.73999999999998</v>
      </c>
      <c r="G4" s="9">
        <f>dálka!H4</f>
        <v>364</v>
      </c>
      <c r="H4" s="9">
        <f>výška!O4</f>
        <v>128</v>
      </c>
      <c r="I4" s="9">
        <f>koule!H4</f>
        <v>6.33</v>
      </c>
      <c r="J4" s="9">
        <f>štafeta!F12</f>
        <v>0.14</v>
      </c>
      <c r="K4" s="79" t="s">
        <v>34</v>
      </c>
      <c r="L4" s="75" t="s">
        <v>42</v>
      </c>
      <c r="M4" s="75" t="s">
        <v>43</v>
      </c>
      <c r="N4" s="75" t="s">
        <v>46</v>
      </c>
      <c r="O4" s="75" t="s">
        <v>131</v>
      </c>
      <c r="P4" s="75" t="s">
        <v>46</v>
      </c>
      <c r="Q4" s="75" t="s">
        <v>132</v>
      </c>
      <c r="R4" s="75"/>
      <c r="S4" s="66"/>
      <c r="T4" s="66"/>
      <c r="U4" s="66"/>
      <c r="V4" s="66"/>
    </row>
    <row r="5" spans="1:22" ht="11.25" customHeight="1">
      <c r="A5" s="62"/>
      <c r="B5" s="52"/>
      <c r="C5" s="9"/>
      <c r="D5" s="9">
        <f>'60m'!D21</f>
        <v>9</v>
      </c>
      <c r="E5" s="9">
        <f>'200m'!D20</f>
        <v>30.2</v>
      </c>
      <c r="F5" s="9">
        <f>'800m'!F5</f>
        <v>0.14</v>
      </c>
      <c r="G5" s="9">
        <f>dálka!H5</f>
        <v>374</v>
      </c>
      <c r="H5" s="9">
        <f>výška!O5</f>
        <v>120</v>
      </c>
      <c r="I5" s="9">
        <f>koule!H5</f>
        <v>7.24</v>
      </c>
      <c r="J5" s="9"/>
      <c r="K5" s="79" t="s">
        <v>34</v>
      </c>
      <c r="L5" s="75"/>
      <c r="M5" s="75" t="s">
        <v>44</v>
      </c>
      <c r="N5" s="75"/>
      <c r="O5" s="75" t="s">
        <v>42</v>
      </c>
      <c r="P5" s="75" t="s">
        <v>47</v>
      </c>
      <c r="Q5" s="75" t="s">
        <v>133</v>
      </c>
      <c r="R5" s="75"/>
      <c r="S5" s="66"/>
      <c r="T5" s="66"/>
      <c r="U5" s="66"/>
      <c r="V5" s="66"/>
    </row>
    <row r="6" spans="1:22" ht="11.25" customHeight="1">
      <c r="A6" s="64"/>
      <c r="B6" s="9"/>
      <c r="C6" s="9" t="s">
        <v>8</v>
      </c>
      <c r="D6" s="40">
        <f>IF(AND(6&lt;D3,D3&lt;12),INT(46.0849*(12.76-D3)^1.81),0)</f>
        <v>482</v>
      </c>
      <c r="E6" s="40">
        <f>IF(AND(20&lt;E3,E3&lt;42),INT(4.99087*(42.26-E3)^1.81),0)</f>
        <v>0</v>
      </c>
      <c r="F6" s="40">
        <f>IF(AND(110&lt;F3,F3&lt;254),INT(0.11193*(254-F3)^1.88),0)</f>
        <v>442</v>
      </c>
      <c r="G6" s="40">
        <f>IF(AND(210&lt;G3,G3&lt;800),INT(0.188807*(G3-210)^1.41),0)</f>
        <v>448</v>
      </c>
      <c r="H6" s="40">
        <f>IF(AND(75&lt;H3,H3&lt;200),INT(1.84523*(H3-75)^1.348),0)</f>
        <v>0</v>
      </c>
      <c r="I6" s="40">
        <f>IF(AND(1.5&lt;I3,I3&lt;20),INT(56.0211*(I3-1.5)^1.05),0)</f>
        <v>427</v>
      </c>
      <c r="J6" s="40">
        <f>IF(AND(100&lt;J3,J3&lt;305),INT(0.08713*(305.5-J3)^1.85),0)</f>
        <v>783</v>
      </c>
      <c r="K6" s="80" t="s">
        <v>35</v>
      </c>
      <c r="L6" s="77" t="s">
        <v>49</v>
      </c>
      <c r="M6" s="77" t="s">
        <v>50</v>
      </c>
      <c r="N6" s="77" t="s">
        <v>53</v>
      </c>
      <c r="O6" s="77" t="s">
        <v>56</v>
      </c>
      <c r="P6" s="77" t="s">
        <v>56</v>
      </c>
      <c r="Q6" s="77" t="s">
        <v>59</v>
      </c>
      <c r="R6" s="77" t="s">
        <v>61</v>
      </c>
      <c r="S6" s="66"/>
      <c r="T6" s="66"/>
      <c r="U6" s="66"/>
      <c r="V6" s="66"/>
    </row>
    <row r="7" spans="1:22" ht="11.25" customHeight="1">
      <c r="A7" s="64"/>
      <c r="B7" s="9"/>
      <c r="C7" s="9"/>
      <c r="D7" s="40">
        <f>IF(AND(6&lt;D4,D4&lt;12),INT(46.0849*(12.76-D4)^1.81),0)</f>
        <v>0</v>
      </c>
      <c r="E7" s="40">
        <f>IF(AND(20&lt;E4,E4&lt;42),INT(4.99087*(42.26-E4)^1.81),0)</f>
        <v>500</v>
      </c>
      <c r="F7" s="40">
        <f>IF(AND(110&lt;F4,F4&lt;254),INT(0.11193*(254-F4)^1.88),0)</f>
        <v>358</v>
      </c>
      <c r="G7" s="40">
        <f>IF(AND(210&lt;G4,G4&lt;800),INT(0.188807*(G4-210)^1.41),0)</f>
        <v>229</v>
      </c>
      <c r="H7" s="40">
        <f>IF(AND(75&lt;H4,H4&lt;200),INT(1.84523*(H4-75)^1.348),0)</f>
        <v>389</v>
      </c>
      <c r="I7" s="40">
        <f>IF(AND(1.5&lt;I4,I4&lt;20),INT(56.0211*(I4-1.5)^1.05),0)</f>
        <v>292</v>
      </c>
      <c r="J7" s="40">
        <f>IF(AND(100&lt;J4,J4&lt;305),INT(0.08713*(305.5-J4)^1.85),0)</f>
        <v>0</v>
      </c>
      <c r="K7" s="80" t="s">
        <v>35</v>
      </c>
      <c r="L7" s="77" t="s">
        <v>50</v>
      </c>
      <c r="M7" s="77" t="s">
        <v>51</v>
      </c>
      <c r="N7" s="77" t="s">
        <v>54</v>
      </c>
      <c r="O7" s="77" t="s">
        <v>53</v>
      </c>
      <c r="P7" s="77" t="s">
        <v>57</v>
      </c>
      <c r="Q7" s="77" t="s">
        <v>60</v>
      </c>
      <c r="R7" s="77"/>
      <c r="S7" s="66"/>
      <c r="T7" s="66"/>
      <c r="U7" s="66"/>
      <c r="V7" s="66"/>
    </row>
    <row r="8" spans="1:22" ht="11.25" customHeight="1">
      <c r="A8" s="64"/>
      <c r="B8" s="9"/>
      <c r="C8" s="9"/>
      <c r="D8" s="40">
        <f>IF(AND(6&lt;D5,D5&lt;12),INT(46.0849*(12.76-D5)^1.81),0)</f>
        <v>506</v>
      </c>
      <c r="E8" s="40">
        <f>IF(AND(20&lt;E5,E5&lt;42),INT(4.99087*(42.26-E5)^1.81),0)</f>
        <v>452</v>
      </c>
      <c r="F8" s="40">
        <f>IF(AND(110&lt;F5,F5&lt;254),INT(0.11193*(254-F5)^1.88),0)</f>
        <v>0</v>
      </c>
      <c r="G8" s="40">
        <f>IF(AND(210&lt;G5,G5&lt;800),INT(0.188807*(G5-210)^1.41),0)</f>
        <v>250</v>
      </c>
      <c r="H8" s="40">
        <f>IF(AND(75&lt;H5,H5&lt;200),INT(1.84523*(H5-75)^1.348),0)</f>
        <v>312</v>
      </c>
      <c r="I8" s="40">
        <f>IF(AND(1.5&lt;I5,I5&lt;20),INT(56.0211*(I5-1.5)^1.05),0)</f>
        <v>350</v>
      </c>
      <c r="J8" s="40"/>
      <c r="K8" s="80" t="s">
        <v>35</v>
      </c>
      <c r="L8" s="77" t="s">
        <v>51</v>
      </c>
      <c r="M8" s="77" t="s">
        <v>52</v>
      </c>
      <c r="N8" s="77" t="s">
        <v>55</v>
      </c>
      <c r="O8" s="77" t="s">
        <v>58</v>
      </c>
      <c r="P8" s="77" t="s">
        <v>58</v>
      </c>
      <c r="Q8" s="77" t="s">
        <v>57</v>
      </c>
      <c r="R8" s="77"/>
      <c r="S8" s="66"/>
      <c r="T8" s="66"/>
      <c r="U8" s="66"/>
      <c r="V8" s="66"/>
    </row>
    <row r="9" spans="1:22" ht="15">
      <c r="A9" s="65"/>
      <c r="B9" s="7" t="s">
        <v>13</v>
      </c>
      <c r="C9" s="67">
        <f>SUM(D9:J9)</f>
        <v>5699</v>
      </c>
      <c r="D9" s="57">
        <f aca="true" t="shared" si="0" ref="D9:I9">SUM(D6:D8)-MIN(D6:D8)</f>
        <v>988</v>
      </c>
      <c r="E9" s="57">
        <f t="shared" si="0"/>
        <v>952</v>
      </c>
      <c r="F9" s="57">
        <f t="shared" si="0"/>
        <v>800</v>
      </c>
      <c r="G9" s="57">
        <f t="shared" si="0"/>
        <v>698</v>
      </c>
      <c r="H9" s="57">
        <f t="shared" si="0"/>
        <v>701</v>
      </c>
      <c r="I9" s="57">
        <f t="shared" si="0"/>
        <v>777</v>
      </c>
      <c r="J9" s="57">
        <f>SUM(J6:J7)-MIN(J6:J7)</f>
        <v>783</v>
      </c>
      <c r="K9" s="79" t="s">
        <v>36</v>
      </c>
      <c r="L9" s="75" t="s">
        <v>62</v>
      </c>
      <c r="M9" s="75" t="s">
        <v>62</v>
      </c>
      <c r="N9" s="75" t="s">
        <v>66</v>
      </c>
      <c r="O9" s="75" t="s">
        <v>63</v>
      </c>
      <c r="P9" s="75" t="s">
        <v>68</v>
      </c>
      <c r="Q9" s="75" t="s">
        <v>70</v>
      </c>
      <c r="R9" s="75" t="s">
        <v>140</v>
      </c>
      <c r="S9" s="66"/>
      <c r="T9" s="66"/>
      <c r="U9" s="66"/>
      <c r="V9" s="66"/>
    </row>
    <row r="10" spans="1:22" ht="11.25" customHeight="1">
      <c r="A10" s="84" t="s">
        <v>147</v>
      </c>
      <c r="B10" s="82" t="str">
        <f>celkem!K6</f>
        <v>Bohemia Chrudim</v>
      </c>
      <c r="C10" s="49" t="s">
        <v>14</v>
      </c>
      <c r="D10" s="49">
        <f>'60m'!D5</f>
        <v>9.6</v>
      </c>
      <c r="E10" s="49">
        <f>'200m'!D3</f>
        <v>32.7</v>
      </c>
      <c r="F10" s="49">
        <f>'800m'!F6</f>
        <v>174.14</v>
      </c>
      <c r="G10" s="49">
        <f>dálka!H6</f>
        <v>0</v>
      </c>
      <c r="H10" s="49">
        <f>výška!O6</f>
        <v>132</v>
      </c>
      <c r="I10" s="49">
        <f>koule!H6</f>
        <v>7.64</v>
      </c>
      <c r="J10" s="49">
        <f>štafeta!F4</f>
        <v>175.53999999999996</v>
      </c>
      <c r="K10" s="79" t="s">
        <v>36</v>
      </c>
      <c r="L10" s="75" t="s">
        <v>63</v>
      </c>
      <c r="M10" s="75" t="s">
        <v>65</v>
      </c>
      <c r="N10" s="75" t="s">
        <v>64</v>
      </c>
      <c r="O10" s="75" t="s">
        <v>68</v>
      </c>
      <c r="P10" s="75" t="s">
        <v>69</v>
      </c>
      <c r="Q10" s="75"/>
      <c r="R10" s="75"/>
      <c r="S10" s="66"/>
      <c r="T10" s="66"/>
      <c r="U10" s="66"/>
      <c r="V10" s="66"/>
    </row>
    <row r="11" spans="1:22" ht="11.25" customHeight="1">
      <c r="A11" s="85"/>
      <c r="B11" s="83"/>
      <c r="C11" s="9"/>
      <c r="D11" s="9">
        <f>'60m'!D15</f>
        <v>8.8</v>
      </c>
      <c r="E11" s="9">
        <f>'200m'!D17</f>
        <v>31</v>
      </c>
      <c r="F11" s="9">
        <f>'800m'!F7</f>
        <v>186.64</v>
      </c>
      <c r="G11" s="9">
        <f>dálka!H7</f>
        <v>396</v>
      </c>
      <c r="H11" s="9">
        <f>výška!O7</f>
        <v>136</v>
      </c>
      <c r="I11" s="9">
        <f>koule!H7</f>
        <v>7.65</v>
      </c>
      <c r="J11" s="9">
        <f>štafeta!F13</f>
        <v>0.14</v>
      </c>
      <c r="K11" s="79" t="s">
        <v>36</v>
      </c>
      <c r="L11" s="75" t="s">
        <v>64</v>
      </c>
      <c r="M11" s="75"/>
      <c r="N11" s="75" t="s">
        <v>67</v>
      </c>
      <c r="O11" s="75" t="s">
        <v>67</v>
      </c>
      <c r="P11" s="75" t="s">
        <v>70</v>
      </c>
      <c r="Q11" s="75" t="s">
        <v>71</v>
      </c>
      <c r="R11" s="75"/>
      <c r="S11" s="66"/>
      <c r="T11" s="66"/>
      <c r="U11" s="66"/>
      <c r="V11" s="66"/>
    </row>
    <row r="12" spans="1:18" ht="11.25" customHeight="1">
      <c r="A12" s="64"/>
      <c r="B12" s="52"/>
      <c r="C12" s="9"/>
      <c r="D12" s="9">
        <f>'60m'!D25</f>
        <v>9.2</v>
      </c>
      <c r="E12" s="9">
        <f>'200m'!D13</f>
        <v>29.5</v>
      </c>
      <c r="F12" s="9">
        <f>'800m'!F8</f>
        <v>181.14</v>
      </c>
      <c r="G12" s="9">
        <f>dálka!H8</f>
        <v>419</v>
      </c>
      <c r="H12" s="9">
        <f>výška!O8</f>
        <v>136</v>
      </c>
      <c r="I12" s="9">
        <f>koule!H8</f>
        <v>9.64</v>
      </c>
      <c r="J12" s="9"/>
      <c r="K12" s="80" t="s">
        <v>37</v>
      </c>
      <c r="L12" s="77" t="s">
        <v>72</v>
      </c>
      <c r="M12" s="77" t="s">
        <v>72</v>
      </c>
      <c r="N12" s="77" t="s">
        <v>76</v>
      </c>
      <c r="O12" s="77" t="s">
        <v>75</v>
      </c>
      <c r="P12" s="77" t="s">
        <v>78</v>
      </c>
      <c r="Q12" s="77" t="s">
        <v>80</v>
      </c>
      <c r="R12" s="77" t="s">
        <v>82</v>
      </c>
    </row>
    <row r="13" spans="1:18" ht="11.25" customHeight="1">
      <c r="A13" s="64"/>
      <c r="B13" s="9"/>
      <c r="C13" s="9" t="s">
        <v>8</v>
      </c>
      <c r="D13" s="40">
        <f>IF(AND(6&lt;D10,D10&lt;12),INT(46.0849*(12.76-D10)^1.81),0)</f>
        <v>369</v>
      </c>
      <c r="E13" s="40">
        <f>IF(AND(20&lt;E10,E10&lt;42),INT(4.99087*(42.26-E10)^1.81),0)</f>
        <v>297</v>
      </c>
      <c r="F13" s="40">
        <f>IF(AND(110&lt;F10,F10&lt;254),INT(0.11193*(254-F10)^1.88),0)</f>
        <v>422</v>
      </c>
      <c r="G13" s="40">
        <f>IF(AND(210&lt;G10,G10&lt;800),INT(0.188807*(G10-210)^1.41),0)</f>
        <v>0</v>
      </c>
      <c r="H13" s="40">
        <f>IF(AND(75&lt;H10,H10&lt;200),INT(1.84523*(H10-75)^1.348),0)</f>
        <v>429</v>
      </c>
      <c r="I13" s="40">
        <f>IF(AND(1.5&lt;I10,I10&lt;20),INT(56.0211*(I10-1.5)^1.05),0)</f>
        <v>376</v>
      </c>
      <c r="J13" s="40">
        <f>IF(AND(100&lt;J10,J10&lt;305),INT(0.08713*(305.5-J10)^1.85),0)</f>
        <v>709</v>
      </c>
      <c r="K13" s="80" t="s">
        <v>37</v>
      </c>
      <c r="L13" s="77" t="s">
        <v>73</v>
      </c>
      <c r="M13" s="77" t="s">
        <v>75</v>
      </c>
      <c r="N13" s="77" t="s">
        <v>73</v>
      </c>
      <c r="O13" s="77" t="s">
        <v>78</v>
      </c>
      <c r="P13" s="77" t="s">
        <v>79</v>
      </c>
      <c r="Q13" s="77" t="s">
        <v>81</v>
      </c>
      <c r="R13" s="77" t="s">
        <v>83</v>
      </c>
    </row>
    <row r="14" spans="1:18" ht="11.25" customHeight="1">
      <c r="A14" s="64"/>
      <c r="B14" s="9"/>
      <c r="C14" s="9"/>
      <c r="D14" s="40">
        <f>IF(AND(6&lt;D11,D11&lt;12),INT(46.0849*(12.76-D11)^1.81),0)</f>
        <v>556</v>
      </c>
      <c r="E14" s="40">
        <f>IF(AND(20&lt;E11,E11&lt;42),INT(4.99087*(42.26-E11)^1.81),0)</f>
        <v>399</v>
      </c>
      <c r="F14" s="40">
        <f>IF(AND(110&lt;F11,F11&lt;254),INT(0.11193*(254-F11)^1.88),0)</f>
        <v>306</v>
      </c>
      <c r="G14" s="40">
        <f>IF(AND(210&lt;G11,G11&lt;800),INT(0.188807*(G11-210)^1.41),0)</f>
        <v>299</v>
      </c>
      <c r="H14" s="40">
        <f>IF(AND(75&lt;H11,H11&lt;200),INT(1.84523*(H11-75)^1.348),0)</f>
        <v>470</v>
      </c>
      <c r="I14" s="40">
        <f>IF(AND(1.5&lt;I11,I11&lt;20),INT(56.0211*(I11-1.5)^1.05),0)</f>
        <v>377</v>
      </c>
      <c r="J14" s="40">
        <f>IF(AND(100&lt;J11,J11&lt;305),INT(0.08713*(305.5-J11)^1.85),0)</f>
        <v>0</v>
      </c>
      <c r="K14" s="80" t="s">
        <v>37</v>
      </c>
      <c r="L14" s="77" t="s">
        <v>74</v>
      </c>
      <c r="M14" s="77"/>
      <c r="N14" s="77" t="s">
        <v>77</v>
      </c>
      <c r="O14" s="77"/>
      <c r="P14" s="77" t="s">
        <v>76</v>
      </c>
      <c r="Q14" s="77"/>
      <c r="R14" s="78"/>
    </row>
    <row r="15" spans="1:18" ht="11.25" customHeight="1">
      <c r="A15" s="64"/>
      <c r="B15" s="9"/>
      <c r="C15" s="9"/>
      <c r="D15" s="40">
        <f>IF(AND(6&lt;D12,D12&lt;12),INT(46.0849*(12.76-D12)^1.81),0)</f>
        <v>458</v>
      </c>
      <c r="E15" s="40">
        <f>IF(AND(20&lt;E12,E12&lt;42),INT(4.99087*(42.26-E12)^1.81),0)</f>
        <v>500</v>
      </c>
      <c r="F15" s="40">
        <f>IF(AND(110&lt;F12,F12&lt;254),INT(0.11193*(254-F12)^1.88),0)</f>
        <v>355</v>
      </c>
      <c r="G15" s="40">
        <f>IF(AND(210&lt;G12,G12&lt;800),INT(0.188807*(G12-210)^1.41),0)</f>
        <v>352</v>
      </c>
      <c r="H15" s="40">
        <f>IF(AND(75&lt;H12,H12&lt;200),INT(1.84523*(H12-75)^1.348),0)</f>
        <v>470</v>
      </c>
      <c r="I15" s="40">
        <f>IF(AND(1.5&lt;I12,I12&lt;20),INT(56.0211*(I12-1.5)^1.05),0)</f>
        <v>506</v>
      </c>
      <c r="J15" s="40"/>
      <c r="K15" s="79" t="s">
        <v>38</v>
      </c>
      <c r="L15" s="75" t="s">
        <v>118</v>
      </c>
      <c r="M15" s="75" t="s">
        <v>121</v>
      </c>
      <c r="N15" s="75" t="s">
        <v>123</v>
      </c>
      <c r="O15" s="75" t="s">
        <v>121</v>
      </c>
      <c r="P15" s="75" t="s">
        <v>124</v>
      </c>
      <c r="Q15" s="75" t="s">
        <v>137</v>
      </c>
      <c r="R15" s="75" t="s">
        <v>126</v>
      </c>
    </row>
    <row r="16" spans="1:18" ht="12.75">
      <c r="A16" s="65"/>
      <c r="B16" s="7" t="s">
        <v>13</v>
      </c>
      <c r="C16" s="67">
        <f>SUM(D16:J16)</f>
        <v>5873</v>
      </c>
      <c r="D16" s="57">
        <f aca="true" t="shared" si="1" ref="D16:I16">SUM(D13:D15)-MIN(D13:D15)</f>
        <v>1014</v>
      </c>
      <c r="E16" s="57">
        <f t="shared" si="1"/>
        <v>899</v>
      </c>
      <c r="F16" s="57">
        <f t="shared" si="1"/>
        <v>777</v>
      </c>
      <c r="G16" s="57">
        <f t="shared" si="1"/>
        <v>651</v>
      </c>
      <c r="H16" s="57">
        <f t="shared" si="1"/>
        <v>940</v>
      </c>
      <c r="I16" s="57">
        <f t="shared" si="1"/>
        <v>883</v>
      </c>
      <c r="J16" s="57">
        <f>SUM(J13:J14)-MIN(J13:J14)</f>
        <v>709</v>
      </c>
      <c r="K16" s="79" t="s">
        <v>38</v>
      </c>
      <c r="L16" s="75" t="s">
        <v>135</v>
      </c>
      <c r="M16" s="75" t="s">
        <v>122</v>
      </c>
      <c r="N16" s="75" t="s">
        <v>119</v>
      </c>
      <c r="O16" s="75"/>
      <c r="P16" s="75" t="s">
        <v>125</v>
      </c>
      <c r="Q16" s="75" t="s">
        <v>138</v>
      </c>
      <c r="R16" s="75"/>
    </row>
    <row r="17" spans="1:18" ht="11.25" customHeight="1">
      <c r="A17" s="84" t="s">
        <v>145</v>
      </c>
      <c r="B17" s="82" t="str">
        <f>celkem!K9</f>
        <v>G Česká Třebová</v>
      </c>
      <c r="C17" s="49" t="s">
        <v>14</v>
      </c>
      <c r="D17" s="49">
        <f>'60m'!D3</f>
        <v>8.9</v>
      </c>
      <c r="E17" s="49">
        <f>'200m'!D5</f>
        <v>28.5</v>
      </c>
      <c r="F17" s="49">
        <f>'800m'!F9</f>
        <v>154.44</v>
      </c>
      <c r="G17" s="49">
        <f>dálka!H9</f>
        <v>429</v>
      </c>
      <c r="H17" s="49">
        <f>výška!O9</f>
        <v>136</v>
      </c>
      <c r="I17" s="49">
        <f>koule!H9</f>
        <v>8.74</v>
      </c>
      <c r="J17" s="49">
        <f>štafeta!F7</f>
        <v>0.14</v>
      </c>
      <c r="K17" s="79" t="s">
        <v>38</v>
      </c>
      <c r="L17" s="75" t="s">
        <v>120</v>
      </c>
      <c r="M17" s="75" t="s">
        <v>136</v>
      </c>
      <c r="N17" s="75" t="s">
        <v>125</v>
      </c>
      <c r="O17" s="75" t="s">
        <v>119</v>
      </c>
      <c r="P17" s="75" t="s">
        <v>120</v>
      </c>
      <c r="Q17" s="75"/>
      <c r="R17" s="75"/>
    </row>
    <row r="18" spans="1:18" ht="11.25" customHeight="1">
      <c r="A18" s="85"/>
      <c r="B18" s="83"/>
      <c r="C18" s="9"/>
      <c r="D18" s="9">
        <f>'60m'!D17</f>
        <v>8.7</v>
      </c>
      <c r="E18" s="9">
        <f>'200m'!D11</f>
        <v>30.4</v>
      </c>
      <c r="F18" s="9">
        <f>'800m'!F10</f>
        <v>180.54</v>
      </c>
      <c r="G18" s="9">
        <f>dálka!H10</f>
        <v>464</v>
      </c>
      <c r="H18" s="9">
        <f>výška!O10</f>
        <v>140</v>
      </c>
      <c r="I18" s="9">
        <f>koule!H10</f>
        <v>0</v>
      </c>
      <c r="J18" s="9">
        <f>štafeta!F11</f>
        <v>158.73999999999998</v>
      </c>
      <c r="K18" s="80" t="s">
        <v>39</v>
      </c>
      <c r="L18" s="77" t="s">
        <v>84</v>
      </c>
      <c r="M18" s="77" t="s">
        <v>84</v>
      </c>
      <c r="N18" s="77" t="s">
        <v>88</v>
      </c>
      <c r="O18" s="77" t="s">
        <v>91</v>
      </c>
      <c r="P18" s="77" t="s">
        <v>91</v>
      </c>
      <c r="Q18" s="77" t="s">
        <v>89</v>
      </c>
      <c r="R18" s="77" t="s">
        <v>93</v>
      </c>
    </row>
    <row r="19" spans="1:18" ht="11.25" customHeight="1">
      <c r="A19" s="64"/>
      <c r="B19" s="52"/>
      <c r="C19" s="9"/>
      <c r="D19" s="9">
        <f>'60m'!D23</f>
        <v>8.3</v>
      </c>
      <c r="E19" s="9">
        <f>'200m'!D15</f>
        <v>0</v>
      </c>
      <c r="F19" s="9">
        <f>'800m'!F11</f>
        <v>197.44</v>
      </c>
      <c r="G19" s="9">
        <f>dálka!H11</f>
        <v>356</v>
      </c>
      <c r="H19" s="9">
        <f>výška!O11</f>
        <v>132</v>
      </c>
      <c r="I19" s="9">
        <f>koule!H11</f>
        <v>9.19</v>
      </c>
      <c r="J19" s="9"/>
      <c r="K19" s="80" t="s">
        <v>39</v>
      </c>
      <c r="L19" s="77" t="s">
        <v>85</v>
      </c>
      <c r="M19" s="77" t="s">
        <v>85</v>
      </c>
      <c r="N19" s="77" t="s">
        <v>127</v>
      </c>
      <c r="O19" s="77" t="s">
        <v>87</v>
      </c>
      <c r="P19" s="77" t="s">
        <v>89</v>
      </c>
      <c r="Q19" s="77" t="s">
        <v>92</v>
      </c>
      <c r="R19" s="77" t="s">
        <v>139</v>
      </c>
    </row>
    <row r="20" spans="1:18" ht="11.25" customHeight="1">
      <c r="A20" s="64"/>
      <c r="B20" s="9"/>
      <c r="C20" s="9" t="s">
        <v>8</v>
      </c>
      <c r="D20" s="40">
        <f>IF(AND(6&lt;D17,D17&lt;12),INT(46.0849*(12.76-D17)^1.81),0)</f>
        <v>531</v>
      </c>
      <c r="E20" s="40">
        <f>IF(AND(20&lt;E17,E17&lt;42),INT(4.99087*(42.26-E17)^1.81),0)</f>
        <v>574</v>
      </c>
      <c r="F20" s="40">
        <f>IF(AND(110&lt;F17,F17&lt;254),INT(0.11193*(254-F17)^1.88),0)</f>
        <v>638</v>
      </c>
      <c r="G20" s="40">
        <f>IF(AND(210&lt;G17,G17&lt;800),INT(0.188807*(G17-210)^1.41),0)</f>
        <v>376</v>
      </c>
      <c r="H20" s="40">
        <f>IF(AND(75&lt;H17,H17&lt;200),INT(1.84523*(H17-75)^1.348),0)</f>
        <v>470</v>
      </c>
      <c r="I20" s="40">
        <f>IF(AND(1.5&lt;I17,I17&lt;20),INT(56.0211*(I17-1.5)^1.05),0)</f>
        <v>447</v>
      </c>
      <c r="J20" s="40">
        <f>IF(AND(100&lt;J17,J17&lt;305),INT(0.08713*(305.5-J17)^1.85),0)</f>
        <v>0</v>
      </c>
      <c r="K20" s="80" t="s">
        <v>39</v>
      </c>
      <c r="L20" s="77" t="s">
        <v>86</v>
      </c>
      <c r="M20" s="77" t="s">
        <v>86</v>
      </c>
      <c r="N20" s="77" t="s">
        <v>90</v>
      </c>
      <c r="O20" s="77" t="s">
        <v>90</v>
      </c>
      <c r="P20" s="77" t="s">
        <v>87</v>
      </c>
      <c r="Q20" s="77" t="s">
        <v>128</v>
      </c>
      <c r="R20" s="77"/>
    </row>
    <row r="21" spans="1:18" ht="11.25" customHeight="1">
      <c r="A21" s="64"/>
      <c r="B21" s="9"/>
      <c r="C21" s="9"/>
      <c r="D21" s="40">
        <f>IF(AND(6&lt;D18,D18&lt;12),INT(46.0849*(12.76-D18)^1.81),0)</f>
        <v>582</v>
      </c>
      <c r="E21" s="40">
        <f>IF(AND(20&lt;E18,E18&lt;42),INT(4.99087*(42.26-E18)^1.81),0)</f>
        <v>438</v>
      </c>
      <c r="F21" s="40">
        <f>IF(AND(110&lt;F18,F18&lt;254),INT(0.11193*(254-F18)^1.88),0)</f>
        <v>360</v>
      </c>
      <c r="G21" s="40">
        <f>IF(AND(210&lt;G18,G18&lt;800),INT(0.188807*(G18-210)^1.41),0)</f>
        <v>464</v>
      </c>
      <c r="H21" s="40">
        <f>IF(AND(75&lt;H18,H18&lt;200),INT(1.84523*(H18-75)^1.348),0)</f>
        <v>512</v>
      </c>
      <c r="I21" s="40">
        <f>IF(AND(1.5&lt;I18,I18&lt;20),INT(56.0211*(I18-1.5)^1.05),0)</f>
        <v>0</v>
      </c>
      <c r="J21" s="40">
        <f>IF(AND(100&lt;J18,J18&lt;305),INT(0.08713*(305.5-J18)^1.85),0)</f>
        <v>887</v>
      </c>
      <c r="K21" s="79" t="s">
        <v>40</v>
      </c>
      <c r="L21" s="75" t="s">
        <v>94</v>
      </c>
      <c r="M21" s="75" t="s">
        <v>97</v>
      </c>
      <c r="N21" s="75" t="s">
        <v>100</v>
      </c>
      <c r="O21" s="75" t="s">
        <v>97</v>
      </c>
      <c r="P21" s="75" t="s">
        <v>94</v>
      </c>
      <c r="Q21" s="75" t="s">
        <v>95</v>
      </c>
      <c r="R21" s="75" t="s">
        <v>105</v>
      </c>
    </row>
    <row r="22" spans="1:18" ht="11.25" customHeight="1">
      <c r="A22" s="64"/>
      <c r="B22" s="9"/>
      <c r="C22" s="9"/>
      <c r="D22" s="40">
        <f>IF(AND(6&lt;D19,D19&lt;12),INT(46.0849*(12.76-D19)^1.81),0)</f>
        <v>690</v>
      </c>
      <c r="E22" s="40">
        <f>IF(AND(20&lt;E19,E19&lt;42),INT(4.99087*(42.26-E19)^1.81),0)</f>
        <v>0</v>
      </c>
      <c r="F22" s="40">
        <f>IF(AND(110&lt;F19,F19&lt;254),INT(0.11193*(254-F19)^1.88),0)</f>
        <v>220</v>
      </c>
      <c r="G22" s="40">
        <f>IF(AND(210&lt;G19,G19&lt;800),INT(0.188807*(G19-210)^1.41),0)</f>
        <v>212</v>
      </c>
      <c r="H22" s="40">
        <f>IF(AND(75&lt;H19,H19&lt;200),INT(1.84523*(H19-75)^1.348),0)</f>
        <v>429</v>
      </c>
      <c r="I22" s="40">
        <f>IF(AND(1.5&lt;I19,I19&lt;20),INT(56.0211*(I19-1.5)^1.05),0)</f>
        <v>477</v>
      </c>
      <c r="J22" s="40"/>
      <c r="K22" s="79" t="s">
        <v>40</v>
      </c>
      <c r="L22" s="75" t="s">
        <v>95</v>
      </c>
      <c r="M22" s="75" t="s">
        <v>98</v>
      </c>
      <c r="N22" s="75" t="s">
        <v>101</v>
      </c>
      <c r="O22" s="75" t="s">
        <v>98</v>
      </c>
      <c r="P22" s="75" t="s">
        <v>96</v>
      </c>
      <c r="Q22" s="75" t="s">
        <v>102</v>
      </c>
      <c r="R22" s="75"/>
    </row>
    <row r="23" spans="1:18" ht="12.75">
      <c r="A23" s="65"/>
      <c r="B23" s="7" t="s">
        <v>13</v>
      </c>
      <c r="C23" s="67">
        <f>SUM(D23:J23)</f>
        <v>6915</v>
      </c>
      <c r="D23" s="57">
        <f aca="true" t="shared" si="2" ref="D23:I23">SUM(D20:D22)-MIN(D20:D22)</f>
        <v>1272</v>
      </c>
      <c r="E23" s="57">
        <f t="shared" si="2"/>
        <v>1012</v>
      </c>
      <c r="F23" s="57">
        <f t="shared" si="2"/>
        <v>998</v>
      </c>
      <c r="G23" s="57">
        <f t="shared" si="2"/>
        <v>840</v>
      </c>
      <c r="H23" s="57">
        <f t="shared" si="2"/>
        <v>982</v>
      </c>
      <c r="I23" s="57">
        <f t="shared" si="2"/>
        <v>924</v>
      </c>
      <c r="J23" s="57">
        <f>SUM(J20:J21)-MIN(J20:J21)</f>
        <v>887</v>
      </c>
      <c r="K23" s="79" t="s">
        <v>40</v>
      </c>
      <c r="L23" s="75" t="s">
        <v>130</v>
      </c>
      <c r="M23" s="75" t="s">
        <v>99</v>
      </c>
      <c r="N23" s="75" t="s">
        <v>102</v>
      </c>
      <c r="O23" s="75" t="s">
        <v>99</v>
      </c>
      <c r="P23" s="75" t="s">
        <v>103</v>
      </c>
      <c r="Q23" s="75" t="s">
        <v>104</v>
      </c>
      <c r="R23" s="75"/>
    </row>
    <row r="24" spans="1:18" ht="11.25" customHeight="1">
      <c r="A24" s="84" t="s">
        <v>141</v>
      </c>
      <c r="B24" s="82" t="str">
        <f>celkem!K12</f>
        <v>G Vysoké Mýto</v>
      </c>
      <c r="C24" s="49" t="s">
        <v>14</v>
      </c>
      <c r="D24" s="49">
        <f>'60m'!D11</f>
        <v>7.5</v>
      </c>
      <c r="E24" s="49">
        <f>'200m'!D23</f>
        <v>25.1</v>
      </c>
      <c r="F24" s="49">
        <f>'800m'!F12</f>
        <v>152.14</v>
      </c>
      <c r="G24" s="49">
        <f>dálka!H12</f>
        <v>496</v>
      </c>
      <c r="H24" s="49">
        <f>výška!O12</f>
        <v>136</v>
      </c>
      <c r="I24" s="49">
        <f>koule!H12</f>
        <v>7.54</v>
      </c>
      <c r="J24" s="49">
        <f>štafeta!F5</f>
        <v>139.83999999999997</v>
      </c>
      <c r="K24" s="80" t="s">
        <v>41</v>
      </c>
      <c r="L24" s="77" t="s">
        <v>106</v>
      </c>
      <c r="M24" s="77" t="s">
        <v>106</v>
      </c>
      <c r="N24" s="77" t="s">
        <v>109</v>
      </c>
      <c r="O24" s="77" t="s">
        <v>114</v>
      </c>
      <c r="P24" s="77" t="s">
        <v>111</v>
      </c>
      <c r="Q24" s="77" t="s">
        <v>115</v>
      </c>
      <c r="R24" s="77" t="s">
        <v>117</v>
      </c>
    </row>
    <row r="25" spans="1:18" ht="11.25" customHeight="1">
      <c r="A25" s="85"/>
      <c r="B25" s="83"/>
      <c r="C25" s="9"/>
      <c r="D25" s="9">
        <f>'60m'!D13</f>
        <v>8.7</v>
      </c>
      <c r="E25" s="9">
        <f>'200m'!D25</f>
        <v>0</v>
      </c>
      <c r="F25" s="9">
        <f>'800m'!F13</f>
        <v>161.44</v>
      </c>
      <c r="G25" s="9">
        <f>dálka!H13</f>
        <v>445</v>
      </c>
      <c r="H25" s="9">
        <f>výška!O13</f>
        <v>136</v>
      </c>
      <c r="I25" s="9">
        <f>koule!H13</f>
        <v>7.59</v>
      </c>
      <c r="J25" s="9">
        <f>štafeta!F14</f>
        <v>158.64</v>
      </c>
      <c r="K25" s="80" t="s">
        <v>41</v>
      </c>
      <c r="L25" s="77" t="s">
        <v>107</v>
      </c>
      <c r="M25" s="77" t="s">
        <v>108</v>
      </c>
      <c r="N25" s="77" t="s">
        <v>110</v>
      </c>
      <c r="O25" s="77" t="s">
        <v>129</v>
      </c>
      <c r="P25" s="77" t="s">
        <v>112</v>
      </c>
      <c r="Q25" s="77" t="s">
        <v>116</v>
      </c>
      <c r="R25" s="77"/>
    </row>
    <row r="26" spans="1:18" ht="11.25" customHeight="1">
      <c r="A26" s="64"/>
      <c r="B26" s="52"/>
      <c r="C26" s="9"/>
      <c r="D26" s="9">
        <f>'60m'!D14</f>
        <v>8</v>
      </c>
      <c r="E26" s="9">
        <f>'200m'!D26</f>
        <v>26.4</v>
      </c>
      <c r="F26" s="9">
        <f>'800m'!F14</f>
        <v>162.14</v>
      </c>
      <c r="G26" s="9">
        <f>dálka!H14</f>
        <v>0</v>
      </c>
      <c r="H26" s="9">
        <f>výška!O14</f>
        <v>136</v>
      </c>
      <c r="I26" s="9">
        <f>koule!H14</f>
        <v>0</v>
      </c>
      <c r="J26" s="9"/>
      <c r="K26" s="80" t="s">
        <v>41</v>
      </c>
      <c r="L26" s="77" t="s">
        <v>108</v>
      </c>
      <c r="M26" s="77" t="s">
        <v>107</v>
      </c>
      <c r="N26" s="77"/>
      <c r="O26" s="77" t="s">
        <v>113</v>
      </c>
      <c r="P26" s="77" t="s">
        <v>113</v>
      </c>
      <c r="Q26" s="77"/>
      <c r="R26" s="77"/>
    </row>
    <row r="27" spans="1:18" ht="11.25" customHeight="1">
      <c r="A27" s="64"/>
      <c r="B27" s="9"/>
      <c r="C27" s="9" t="s">
        <v>8</v>
      </c>
      <c r="D27" s="40">
        <f>IF(AND(6&lt;D24,D24&lt;12),INT(46.0849*(12.76-D24)^1.81),0)</f>
        <v>930</v>
      </c>
      <c r="E27" s="40">
        <f>IF(AND(20&lt;E24,E24&lt;42),INT(4.99087*(42.26-E24)^1.81),0)</f>
        <v>856</v>
      </c>
      <c r="F27" s="40">
        <f>IF(AND(110&lt;F24,F24&lt;254),INT(0.11193*(254-F24)^1.88),0)</f>
        <v>666</v>
      </c>
      <c r="G27" s="40">
        <f>IF(AND(210&lt;G24,G24&lt;800),INT(0.188807*(G24-210)^1.41),0)</f>
        <v>548</v>
      </c>
      <c r="H27" s="40">
        <f>IF(AND(75&lt;H24,H24&lt;200),INT(1.84523*(H24-75)^1.348),0)</f>
        <v>470</v>
      </c>
      <c r="I27" s="40">
        <f>IF(AND(1.5&lt;I24,I24&lt;20),INT(56.0211*(I24-1.5)^1.05),0)</f>
        <v>370</v>
      </c>
      <c r="J27" s="55">
        <f>IF(AND(100&lt;J24,J24&lt;305),INT(0.08713*(305.5-J24)^1.85),0)</f>
        <v>1111</v>
      </c>
      <c r="K27" s="32"/>
      <c r="L27" s="32"/>
      <c r="M27" s="32"/>
      <c r="N27" s="32"/>
      <c r="O27" s="32"/>
      <c r="P27" s="32"/>
      <c r="Q27" s="32"/>
      <c r="R27" s="32"/>
    </row>
    <row r="28" spans="1:18" ht="11.25" customHeight="1">
      <c r="A28" s="64"/>
      <c r="B28" s="9"/>
      <c r="C28" s="9"/>
      <c r="D28" s="40">
        <f>IF(AND(6&lt;D25,D25&lt;12),INT(46.0849*(12.76-D25)^1.81),0)</f>
        <v>582</v>
      </c>
      <c r="E28" s="40">
        <f>IF(AND(20&lt;E25,E25&lt;42),INT(4.99087*(42.26-E25)^1.81),0)</f>
        <v>0</v>
      </c>
      <c r="F28" s="40">
        <f>IF(AND(110&lt;F25,F25&lt;254),INT(0.11193*(254-F25)^1.88),0)</f>
        <v>556</v>
      </c>
      <c r="G28" s="40">
        <f>IF(AND(210&lt;G25,G25&lt;800),INT(0.188807*(G25-210)^1.41),0)</f>
        <v>416</v>
      </c>
      <c r="H28" s="40">
        <f>IF(AND(75&lt;H25,H25&lt;200),INT(1.84523*(H25-75)^1.348),0)</f>
        <v>470</v>
      </c>
      <c r="I28" s="40">
        <f>IF(AND(1.5&lt;I25,I25&lt;20),INT(56.0211*(I25-1.5)^1.05),0)</f>
        <v>373</v>
      </c>
      <c r="J28" s="55">
        <f>IF(AND(100&lt;J25,J25&lt;305),INT(0.08713*(305.5-J25)^1.85),0)</f>
        <v>889</v>
      </c>
      <c r="K28" s="32"/>
      <c r="L28" s="32"/>
      <c r="M28" s="32"/>
      <c r="N28" s="32"/>
      <c r="O28" s="32"/>
      <c r="P28" s="32"/>
      <c r="Q28" s="32"/>
      <c r="R28" s="32"/>
    </row>
    <row r="29" spans="1:18" ht="11.25" customHeight="1">
      <c r="A29" s="63"/>
      <c r="B29" s="9"/>
      <c r="C29" s="9"/>
      <c r="D29" s="40">
        <f>IF(AND(6&lt;D26,D26&lt;12),INT(46.0849*(12.76-D26)^1.81),0)</f>
        <v>776</v>
      </c>
      <c r="E29" s="40">
        <f>IF(AND(20&lt;E26,E26&lt;42),INT(4.99087*(42.26-E26)^1.81),0)</f>
        <v>742</v>
      </c>
      <c r="F29" s="40">
        <f>IF(AND(110&lt;F26,F26&lt;254),INT(0.11193*(254-F26)^1.88),0)</f>
        <v>549</v>
      </c>
      <c r="G29" s="40">
        <f>IF(AND(210&lt;G26,G26&lt;800),INT(0.188807*(G26-210)^1.41),0)</f>
        <v>0</v>
      </c>
      <c r="H29" s="40">
        <f>IF(AND(75&lt;H26,H26&lt;200),INT(1.84523*(H26-75)^1.348),0)</f>
        <v>470</v>
      </c>
      <c r="I29" s="40">
        <f>IF(AND(1.5&lt;I26,I26&lt;20),INT(56.0211*(I26-1.5)^1.05),0)</f>
        <v>0</v>
      </c>
      <c r="J29" s="55"/>
      <c r="K29" s="32"/>
      <c r="L29" s="32"/>
      <c r="M29" s="32"/>
      <c r="N29" s="32"/>
      <c r="O29" s="32"/>
      <c r="P29" s="32"/>
      <c r="Q29" s="32"/>
      <c r="R29" s="32"/>
    </row>
    <row r="30" spans="1:18" ht="12.75">
      <c r="A30" s="56"/>
      <c r="B30" s="7" t="s">
        <v>13</v>
      </c>
      <c r="C30" s="67">
        <f>SUM(D30:J30)</f>
        <v>8284</v>
      </c>
      <c r="D30" s="57">
        <f aca="true" t="shared" si="3" ref="D30:I30">SUM(D27:D29)-MIN(D27:D29)</f>
        <v>1706</v>
      </c>
      <c r="E30" s="57">
        <f t="shared" si="3"/>
        <v>1598</v>
      </c>
      <c r="F30" s="57">
        <f t="shared" si="3"/>
        <v>1222</v>
      </c>
      <c r="G30" s="57">
        <f t="shared" si="3"/>
        <v>964</v>
      </c>
      <c r="H30" s="57">
        <f t="shared" si="3"/>
        <v>940</v>
      </c>
      <c r="I30" s="57">
        <f t="shared" si="3"/>
        <v>743</v>
      </c>
      <c r="J30" s="58">
        <f>SUM(J27:J28)-MIN(J27:J28)</f>
        <v>1111</v>
      </c>
      <c r="K30" s="72"/>
      <c r="L30" s="32"/>
      <c r="M30" s="32"/>
      <c r="N30" s="32"/>
      <c r="O30" s="32"/>
      <c r="P30" s="32"/>
      <c r="Q30" s="32"/>
      <c r="R30" s="32"/>
    </row>
    <row r="31" spans="1:18" ht="11.25" customHeight="1">
      <c r="A31" s="84" t="s">
        <v>146</v>
      </c>
      <c r="B31" s="82" t="str">
        <f>celkem!K15</f>
        <v>VOŠP a SPgŠ Litomyšl</v>
      </c>
      <c r="C31" s="49" t="s">
        <v>14</v>
      </c>
      <c r="D31" s="49">
        <f>'60m'!D6</f>
        <v>8.8</v>
      </c>
      <c r="E31" s="49">
        <f>'200m'!D8</f>
        <v>27.4</v>
      </c>
      <c r="F31" s="49">
        <f>'800m'!F15</f>
        <v>160.14</v>
      </c>
      <c r="G31" s="49">
        <f>dálka!H15</f>
        <v>485</v>
      </c>
      <c r="H31" s="49">
        <f>výška!O15</f>
        <v>140</v>
      </c>
      <c r="I31" s="49">
        <f>koule!H15</f>
        <v>7.74</v>
      </c>
      <c r="J31" s="50">
        <f>štafeta!F6</f>
        <v>160.33999999999997</v>
      </c>
      <c r="K31" s="32"/>
      <c r="L31" s="32"/>
      <c r="M31" s="32"/>
      <c r="N31" s="32"/>
      <c r="O31" s="32"/>
      <c r="P31" s="32"/>
      <c r="Q31" s="32"/>
      <c r="R31" s="32"/>
    </row>
    <row r="32" spans="1:18" ht="11.25" customHeight="1">
      <c r="A32" s="85"/>
      <c r="B32" s="83"/>
      <c r="C32" s="9"/>
      <c r="D32" s="9">
        <f>'60m'!D9</f>
        <v>9</v>
      </c>
      <c r="E32" s="9">
        <f>'200m'!D18</f>
        <v>30.1</v>
      </c>
      <c r="F32" s="9">
        <f>'800m'!F16</f>
        <v>170.14</v>
      </c>
      <c r="G32" s="9">
        <f>dálka!H16</f>
        <v>0</v>
      </c>
      <c r="H32" s="9">
        <f>výška!O16</f>
        <v>120</v>
      </c>
      <c r="I32" s="9">
        <f>koule!H16</f>
        <v>8.41</v>
      </c>
      <c r="J32" s="53">
        <f>štafeta!F15</f>
        <v>0.14</v>
      </c>
      <c r="K32" s="32"/>
      <c r="L32" s="32"/>
      <c r="M32" s="32"/>
      <c r="N32" s="32"/>
      <c r="O32" s="32"/>
      <c r="P32" s="32"/>
      <c r="Q32" s="32"/>
      <c r="R32" s="32"/>
    </row>
    <row r="33" spans="1:18" ht="11.25" customHeight="1">
      <c r="A33" s="51"/>
      <c r="B33" s="52"/>
      <c r="C33" s="9"/>
      <c r="D33" s="9">
        <f>'60m'!D20</f>
        <v>8.9</v>
      </c>
      <c r="E33" s="9">
        <f>'200m'!D21</f>
        <v>29.4</v>
      </c>
      <c r="F33" s="9">
        <f>'800m'!F17</f>
        <v>177.64000000000001</v>
      </c>
      <c r="G33" s="9">
        <f>dálka!H17</f>
        <v>430</v>
      </c>
      <c r="H33" s="9">
        <f>výška!O17</f>
        <v>124</v>
      </c>
      <c r="I33" s="9">
        <f>koule!H17</f>
        <v>0</v>
      </c>
      <c r="J33" s="53"/>
      <c r="K33" s="32"/>
      <c r="L33" s="73"/>
      <c r="N33" s="73"/>
      <c r="O33" s="73"/>
      <c r="P33" s="73"/>
      <c r="R33" s="32"/>
    </row>
    <row r="34" spans="1:18" ht="11.25" customHeight="1">
      <c r="A34" s="54"/>
      <c r="B34" s="9"/>
      <c r="C34" s="9" t="s">
        <v>8</v>
      </c>
      <c r="D34" s="40">
        <f>IF(AND(6&lt;D31,D31&lt;12),INT(46.0849*(12.76-D31)^1.81),0)</f>
        <v>556</v>
      </c>
      <c r="E34" s="40">
        <f>IF(AND(20&lt;E31,E31&lt;42),INT(4.99087*(42.26-E31)^1.81),0)</f>
        <v>659</v>
      </c>
      <c r="F34" s="40">
        <f>IF(AND(110&lt;F31,F31&lt;254),INT(0.11193*(254-F31)^1.88),0)</f>
        <v>571</v>
      </c>
      <c r="G34" s="40">
        <f>IF(AND(210&lt;G31,G31&lt;800),INT(0.188807*(G31-210)^1.41),0)</f>
        <v>519</v>
      </c>
      <c r="H34" s="40">
        <f>IF(AND(75&lt;H31,H31&lt;200),INT(1.84523*(H31-75)^1.348),0)</f>
        <v>512</v>
      </c>
      <c r="I34" s="40">
        <f>IF(AND(1.5&lt;I31,I31&lt;20),INT(56.0211*(I31-1.5)^1.05),0)</f>
        <v>383</v>
      </c>
      <c r="J34" s="55">
        <f>IF(AND(100&lt;J31,J31&lt;305),INT(0.08713*(305.5-J31)^1.85),0)</f>
        <v>870</v>
      </c>
      <c r="K34" s="32"/>
      <c r="N34" s="73"/>
      <c r="O34" s="73"/>
      <c r="P34" s="73"/>
      <c r="R34" s="32"/>
    </row>
    <row r="35" spans="1:18" ht="11.25" customHeight="1">
      <c r="A35" s="54"/>
      <c r="B35" s="9"/>
      <c r="C35" s="9"/>
      <c r="D35" s="40">
        <f>IF(AND(6&lt;D32,D32&lt;12),INT(46.0849*(12.76-D32)^1.81),0)</f>
        <v>506</v>
      </c>
      <c r="E35" s="40">
        <f>IF(AND(20&lt;E32,E32&lt;42),INT(4.99087*(42.26-E32)^1.81),0)</f>
        <v>459</v>
      </c>
      <c r="F35" s="40">
        <f>IF(AND(110&lt;F32,F32&lt;254),INT(0.11193*(254-F32)^1.88),0)</f>
        <v>462</v>
      </c>
      <c r="G35" s="40">
        <f>IF(AND(210&lt;G32,G32&lt;800),INT(0.188807*(G32-210)^1.41),0)</f>
        <v>0</v>
      </c>
      <c r="H35" s="40">
        <f>IF(AND(75&lt;H32,H32&lt;200),INT(1.84523*(H32-75)^1.348),0)</f>
        <v>312</v>
      </c>
      <c r="I35" s="40">
        <f>IF(AND(1.5&lt;I32,I32&lt;20),INT(56.0211*(I32-1.5)^1.05),0)</f>
        <v>426</v>
      </c>
      <c r="J35" s="55">
        <f>IF(AND(100&lt;J32,J32&lt;305),INT(0.08713*(305.5-J32)^1.85),0)</f>
        <v>0</v>
      </c>
      <c r="K35" s="32"/>
      <c r="N35" s="73"/>
      <c r="P35" s="73"/>
      <c r="Q35" s="73"/>
      <c r="R35" s="32"/>
    </row>
    <row r="36" spans="1:18" ht="11.25" customHeight="1">
      <c r="A36" s="54"/>
      <c r="B36" s="9"/>
      <c r="C36" s="9"/>
      <c r="D36" s="40">
        <f>IF(AND(6&lt;D33,D33&lt;12),INT(46.0849*(12.76-D33)^1.81),0)</f>
        <v>531</v>
      </c>
      <c r="E36" s="40">
        <f>IF(AND(20&lt;E33,E33&lt;42),INT(4.99087*(42.26-E33)^1.81),0)</f>
        <v>508</v>
      </c>
      <c r="F36" s="40">
        <f>IF(AND(110&lt;F33,F33&lt;254),INT(0.11193*(254-F33)^1.88),0)</f>
        <v>387</v>
      </c>
      <c r="G36" s="40">
        <f>IF(AND(210&lt;G33,G33&lt;800),INT(0.188807*(G33-210)^1.41),0)</f>
        <v>379</v>
      </c>
      <c r="H36" s="40">
        <f>IF(AND(75&lt;H33,H33&lt;200),INT(1.84523*(H33-75)^1.348),0)</f>
        <v>350</v>
      </c>
      <c r="I36" s="40">
        <f>IF(AND(1.5&lt;I33,I33&lt;20),INT(56.0211*(I33-1.5)^1.05),0)</f>
        <v>0</v>
      </c>
      <c r="J36" s="55"/>
      <c r="K36" s="32"/>
      <c r="L36" s="73"/>
      <c r="N36" s="73"/>
      <c r="P36" s="73"/>
      <c r="Q36" s="73"/>
      <c r="R36" s="32"/>
    </row>
    <row r="37" spans="1:18" ht="15.75">
      <c r="A37" s="56"/>
      <c r="B37" s="7" t="s">
        <v>13</v>
      </c>
      <c r="C37" s="67">
        <f>SUM(D37:J37)</f>
        <v>6726</v>
      </c>
      <c r="D37" s="57">
        <f aca="true" t="shared" si="4" ref="D37:I37">SUM(D34:D36)-MIN(D34:D36)</f>
        <v>1087</v>
      </c>
      <c r="E37" s="57">
        <f t="shared" si="4"/>
        <v>1167</v>
      </c>
      <c r="F37" s="57">
        <f t="shared" si="4"/>
        <v>1033</v>
      </c>
      <c r="G37" s="57">
        <f t="shared" si="4"/>
        <v>898</v>
      </c>
      <c r="H37" s="57">
        <f t="shared" si="4"/>
        <v>862</v>
      </c>
      <c r="I37" s="57">
        <f t="shared" si="4"/>
        <v>809</v>
      </c>
      <c r="J37" s="58">
        <f>SUM(J34:J35)-MIN(J34:J35)</f>
        <v>870</v>
      </c>
      <c r="K37" s="32"/>
      <c r="N37" s="73"/>
      <c r="O37" s="73"/>
      <c r="P37" s="73"/>
      <c r="R37" s="32"/>
    </row>
    <row r="38" spans="1:18" ht="11.25" customHeight="1">
      <c r="A38" s="84" t="s">
        <v>144</v>
      </c>
      <c r="B38" s="82" t="str">
        <f>celkem!K18</f>
        <v>G Polička</v>
      </c>
      <c r="C38" s="49" t="s">
        <v>14</v>
      </c>
      <c r="D38" s="49">
        <f>'60m'!D7</f>
        <v>9</v>
      </c>
      <c r="E38" s="49">
        <f>'200m'!D4</f>
        <v>30.3</v>
      </c>
      <c r="F38" s="49">
        <f>'800m'!F18</f>
        <v>182.14</v>
      </c>
      <c r="G38" s="49">
        <f>dálka!H18</f>
        <v>473</v>
      </c>
      <c r="H38" s="49">
        <f>výška!O18</f>
        <v>152</v>
      </c>
      <c r="I38" s="49">
        <f>koule!H18</f>
        <v>14.75</v>
      </c>
      <c r="J38" s="50">
        <f>štafeta!F8</f>
        <v>175.74</v>
      </c>
      <c r="K38" s="32"/>
      <c r="L38" s="73"/>
      <c r="R38" s="32"/>
    </row>
    <row r="39" spans="1:18" ht="11.25" customHeight="1">
      <c r="A39" s="85"/>
      <c r="B39" s="83"/>
      <c r="C39" s="9"/>
      <c r="D39" s="9">
        <f>'60m'!D16</f>
        <v>8.8</v>
      </c>
      <c r="E39" s="9">
        <f>'200m'!D10</f>
        <v>31.8</v>
      </c>
      <c r="F39" s="9">
        <f>'800m'!F19</f>
        <v>167.14</v>
      </c>
      <c r="G39" s="9">
        <f>dálka!H19</f>
        <v>375</v>
      </c>
      <c r="H39" s="9">
        <f>výška!O19</f>
        <v>156</v>
      </c>
      <c r="I39" s="9">
        <f>koule!H19</f>
        <v>8.95</v>
      </c>
      <c r="J39" s="53">
        <f>štafeta!F17</f>
        <v>154.44</v>
      </c>
      <c r="K39" s="32"/>
      <c r="L39" s="73"/>
      <c r="N39" s="73"/>
      <c r="O39" s="73"/>
      <c r="P39" s="74"/>
      <c r="R39" s="32"/>
    </row>
    <row r="40" spans="1:18" ht="11.25" customHeight="1">
      <c r="A40" s="51"/>
      <c r="B40" s="52"/>
      <c r="C40" s="9"/>
      <c r="D40" s="9">
        <f>'60m'!D22</f>
        <v>8.9</v>
      </c>
      <c r="E40" s="9">
        <f>'200m'!D19</f>
        <v>32.2</v>
      </c>
      <c r="F40" s="9">
        <f>'800m'!F20</f>
        <v>170.74</v>
      </c>
      <c r="G40" s="9">
        <f>dálka!H20</f>
        <v>395</v>
      </c>
      <c r="H40" s="9">
        <f>výška!O20</f>
        <v>140</v>
      </c>
      <c r="I40" s="9">
        <f>koule!H20</f>
        <v>8.73</v>
      </c>
      <c r="J40" s="53"/>
      <c r="K40" s="32"/>
      <c r="N40" s="73"/>
      <c r="O40" s="73"/>
      <c r="P40" s="74"/>
      <c r="R40" s="32"/>
    </row>
    <row r="41" spans="1:18" ht="11.25" customHeight="1">
      <c r="A41" s="54"/>
      <c r="B41" s="9"/>
      <c r="C41" s="9" t="s">
        <v>8</v>
      </c>
      <c r="D41" s="40">
        <f>IF(AND(6&lt;D38,D38&lt;12),INT(46.0849*(12.76-D38)^1.81),0)</f>
        <v>506</v>
      </c>
      <c r="E41" s="40">
        <f>IF(AND(20&lt;E38,E38&lt;42),INT(4.99087*(42.26-E38)^1.81),0)</f>
        <v>445</v>
      </c>
      <c r="F41" s="40">
        <f>IF(AND(110&lt;F38,F38&lt;254),INT(0.11193*(254-F38)^1.88),0)</f>
        <v>346</v>
      </c>
      <c r="G41" s="40">
        <f>IF(AND(210&lt;G38,G38&lt;800),INT(0.188807*(G38-210)^1.41),0)</f>
        <v>487</v>
      </c>
      <c r="H41" s="40">
        <f>IF(AND(75&lt;H38,H38&lt;200),INT(1.84523*(H38-75)^1.348),0)</f>
        <v>644</v>
      </c>
      <c r="I41" s="40">
        <f>IF(AND(1.5&lt;I38,I38&lt;20),INT(56.0211*(I38-1.5)^1.05),0)</f>
        <v>844</v>
      </c>
      <c r="J41" s="55">
        <f>IF(AND(100&lt;J38,J38&lt;305),INT(0.08713*(305.5-J38)^1.85),0)</f>
        <v>707</v>
      </c>
      <c r="K41" s="32"/>
      <c r="L41" s="73"/>
      <c r="R41" s="32"/>
    </row>
    <row r="42" spans="1:18" ht="11.25" customHeight="1">
      <c r="A42" s="54"/>
      <c r="B42" s="9"/>
      <c r="C42" s="9"/>
      <c r="D42" s="40">
        <f>IF(AND(6&lt;D39,D39&lt;12),INT(46.0849*(12.76-D39)^1.81),0)</f>
        <v>556</v>
      </c>
      <c r="E42" s="40">
        <f>IF(AND(20&lt;E39,E39&lt;42),INT(4.99087*(42.26-E39)^1.81),0)</f>
        <v>349</v>
      </c>
      <c r="F42" s="40">
        <f>IF(AND(110&lt;F39,F39&lt;254),INT(0.11193*(254-F39)^1.88),0)</f>
        <v>494</v>
      </c>
      <c r="G42" s="40">
        <f>IF(AND(210&lt;G39,G39&lt;800),INT(0.188807*(G39-210)^1.41),0)</f>
        <v>252</v>
      </c>
      <c r="H42" s="40">
        <f>IF(AND(75&lt;H39,H39&lt;200),INT(1.84523*(H39-75)^1.348),0)</f>
        <v>689</v>
      </c>
      <c r="I42" s="40">
        <f>IF(AND(1.5&lt;I39,I39&lt;20),INT(56.0211*(I39-1.5)^1.05),0)</f>
        <v>461</v>
      </c>
      <c r="J42" s="55">
        <f>IF(AND(100&lt;J39,J39&lt;305),INT(0.08713*(305.5-J39)^1.85),0)</f>
        <v>936</v>
      </c>
      <c r="K42" s="32"/>
      <c r="L42" s="73"/>
      <c r="N42" s="73"/>
      <c r="O42" s="73"/>
      <c r="P42" s="73"/>
      <c r="R42" s="32"/>
    </row>
    <row r="43" spans="1:18" ht="11.25" customHeight="1">
      <c r="A43" s="54"/>
      <c r="B43" s="9"/>
      <c r="C43" s="9"/>
      <c r="D43" s="40">
        <f>IF(AND(6&lt;D40,D40&lt;12),INT(46.0849*(12.76-D40)^1.81),0)</f>
        <v>531</v>
      </c>
      <c r="E43" s="40">
        <f>IF(AND(20&lt;E40,E40&lt;42),INT(4.99087*(42.26-E40)^1.81),0)</f>
        <v>325</v>
      </c>
      <c r="F43" s="40">
        <f>IF(AND(110&lt;F40,F40&lt;254),INT(0.11193*(254-F40)^1.88),0)</f>
        <v>456</v>
      </c>
      <c r="G43" s="40">
        <f>IF(AND(210&lt;G40,G40&lt;800),INT(0.188807*(G40-210)^1.41),0)</f>
        <v>296</v>
      </c>
      <c r="H43" s="40">
        <f>IF(AND(75&lt;H40,H40&lt;200),INT(1.84523*(H40-75)^1.348),0)</f>
        <v>512</v>
      </c>
      <c r="I43" s="40">
        <f>IF(AND(1.5&lt;I40,I40&lt;20),INT(56.0211*(I40-1.5)^1.05),0)</f>
        <v>447</v>
      </c>
      <c r="J43" s="55"/>
      <c r="K43" s="32"/>
      <c r="N43" s="73"/>
      <c r="O43" s="73"/>
      <c r="P43" s="73"/>
      <c r="R43" s="32"/>
    </row>
    <row r="44" spans="1:18" ht="15.75">
      <c r="A44" s="56"/>
      <c r="B44" s="7" t="s">
        <v>13</v>
      </c>
      <c r="C44" s="67">
        <f>SUM(D44:J44)</f>
        <v>7188</v>
      </c>
      <c r="D44" s="57">
        <f aca="true" t="shared" si="5" ref="D44:I44">SUM(D41:D43)-MIN(D41:D43)</f>
        <v>1087</v>
      </c>
      <c r="E44" s="57">
        <f t="shared" si="5"/>
        <v>794</v>
      </c>
      <c r="F44" s="57">
        <f t="shared" si="5"/>
        <v>950</v>
      </c>
      <c r="G44" s="57">
        <f t="shared" si="5"/>
        <v>783</v>
      </c>
      <c r="H44" s="57">
        <f t="shared" si="5"/>
        <v>1333</v>
      </c>
      <c r="I44" s="57">
        <f t="shared" si="5"/>
        <v>1305</v>
      </c>
      <c r="J44" s="58">
        <f>SUM(J41:J42)-MIN(J41:J42)</f>
        <v>936</v>
      </c>
      <c r="K44" s="32"/>
      <c r="L44" s="73"/>
      <c r="R44" s="32"/>
    </row>
    <row r="45" spans="1:18" ht="11.25" customHeight="1">
      <c r="A45" s="84" t="s">
        <v>143</v>
      </c>
      <c r="B45" s="82" t="str">
        <f>celkem!K21</f>
        <v>G Mozartova Pce</v>
      </c>
      <c r="C45" s="49" t="s">
        <v>14</v>
      </c>
      <c r="D45" s="49">
        <f>'60m'!D10</f>
        <v>8.9</v>
      </c>
      <c r="E45" s="49">
        <f>'200m'!D6</f>
        <v>28.2</v>
      </c>
      <c r="F45" s="49">
        <f>'800m'!F21</f>
        <v>166.14</v>
      </c>
      <c r="G45" s="49">
        <f>dálka!H21</f>
        <v>474</v>
      </c>
      <c r="H45" s="49">
        <f>výška!O21</f>
        <v>144</v>
      </c>
      <c r="I45" s="49">
        <f>koule!H21</f>
        <v>9.31</v>
      </c>
      <c r="J45" s="50">
        <f>štafeta!F9</f>
        <v>149.73999999999998</v>
      </c>
      <c r="K45" s="32"/>
      <c r="L45" s="73"/>
      <c r="N45" s="73"/>
      <c r="P45" s="73"/>
      <c r="Q45" s="73"/>
      <c r="R45" s="32"/>
    </row>
    <row r="46" spans="1:18" ht="11.25" customHeight="1">
      <c r="A46" s="85"/>
      <c r="B46" s="83"/>
      <c r="C46" s="9"/>
      <c r="D46" s="9">
        <f>'60m'!D12</f>
        <v>9</v>
      </c>
      <c r="E46" s="9">
        <f>'200m'!D22</f>
        <v>27.7</v>
      </c>
      <c r="F46" s="9">
        <f>'800m'!F22</f>
        <v>173.14</v>
      </c>
      <c r="G46" s="9">
        <f>dálka!H22</f>
        <v>449</v>
      </c>
      <c r="H46" s="9">
        <f>výška!O22</f>
        <v>132</v>
      </c>
      <c r="I46" s="9">
        <f>koule!H22</f>
        <v>7.96</v>
      </c>
      <c r="J46" s="53">
        <f>štafeta!F16</f>
        <v>0.14</v>
      </c>
      <c r="K46" s="32"/>
      <c r="N46" s="73"/>
      <c r="P46" s="73"/>
      <c r="Q46" s="73"/>
      <c r="R46" s="32"/>
    </row>
    <row r="47" spans="1:18" ht="11.25" customHeight="1">
      <c r="A47" s="51"/>
      <c r="B47" s="52"/>
      <c r="C47" s="9"/>
      <c r="D47" s="9">
        <f>'60m'!D18</f>
        <v>7.9</v>
      </c>
      <c r="E47" s="9">
        <f>'200m'!D24</f>
        <v>31.2</v>
      </c>
      <c r="F47" s="9">
        <f>'800m'!F23</f>
        <v>186.94</v>
      </c>
      <c r="G47" s="9">
        <f>dálka!H23</f>
        <v>380</v>
      </c>
      <c r="H47" s="9">
        <f>výška!O23</f>
        <v>136</v>
      </c>
      <c r="I47" s="9">
        <f>koule!H23</f>
        <v>8.23</v>
      </c>
      <c r="J47" s="53"/>
      <c r="K47" s="32"/>
      <c r="N47" s="73"/>
      <c r="O47" s="73"/>
      <c r="P47" s="73"/>
      <c r="R47" s="32"/>
    </row>
    <row r="48" spans="1:18" ht="11.25" customHeight="1">
      <c r="A48" s="54"/>
      <c r="B48" s="9"/>
      <c r="C48" s="9" t="s">
        <v>8</v>
      </c>
      <c r="D48" s="40">
        <f>IF(AND(6&lt;D45,D45&lt;12),INT(46.0849*(12.76-D45)^1.81),0)</f>
        <v>531</v>
      </c>
      <c r="E48" s="40">
        <f>IF(AND(20&lt;E45,E45&lt;42),INT(4.99087*(42.26-E45)^1.81),0)</f>
        <v>597</v>
      </c>
      <c r="F48" s="40">
        <f>IF(AND(110&lt;F45,F45&lt;254),INT(0.11193*(254-F45)^1.88),0)</f>
        <v>504</v>
      </c>
      <c r="G48" s="40">
        <f>IF(AND(210&lt;G45,G45&lt;800),INT(0.188807*(G45-210)^1.41),0)</f>
        <v>490</v>
      </c>
      <c r="H48" s="40">
        <f>IF(AND(75&lt;H45,H45&lt;200),INT(1.84523*(H45-75)^1.348),0)</f>
        <v>555</v>
      </c>
      <c r="I48" s="40">
        <f>IF(AND(1.5&lt;I45,I45&lt;20),INT(56.0211*(I45-1.5)^1.05),0)</f>
        <v>484</v>
      </c>
      <c r="J48" s="55">
        <f>IF(AND(100&lt;J45,J45&lt;305),INT(0.08713*(305.5-J45)^1.85),0)</f>
        <v>991</v>
      </c>
      <c r="K48" s="32"/>
      <c r="L48" s="73"/>
      <c r="R48" s="32"/>
    </row>
    <row r="49" spans="1:18" ht="11.25" customHeight="1">
      <c r="A49" s="54"/>
      <c r="B49" s="9"/>
      <c r="C49" s="9"/>
      <c r="D49" s="40">
        <f>IF(AND(6&lt;D46,D46&lt;12),INT(46.0849*(12.76-D46)^1.81),0)</f>
        <v>506</v>
      </c>
      <c r="E49" s="40">
        <f>IF(AND(20&lt;E46,E46&lt;42),INT(4.99087*(42.26-E46)^1.81),0)</f>
        <v>636</v>
      </c>
      <c r="F49" s="40">
        <f>IF(AND(110&lt;F46,F46&lt;254),INT(0.11193*(254-F46)^1.88),0)</f>
        <v>432</v>
      </c>
      <c r="G49" s="40">
        <f>IF(AND(210&lt;G46,G46&lt;800),INT(0.188807*(G46-210)^1.41),0)</f>
        <v>426</v>
      </c>
      <c r="H49" s="40">
        <f>IF(AND(75&lt;H46,H46&lt;200),INT(1.84523*(H46-75)^1.348),0)</f>
        <v>429</v>
      </c>
      <c r="I49" s="40">
        <f>IF(AND(1.5&lt;I46,I46&lt;20),INT(56.0211*(I46-1.5)^1.05),0)</f>
        <v>397</v>
      </c>
      <c r="J49" s="55">
        <f>IF(AND(100&lt;J46,J46&lt;305),INT(0.08713*(305.5-J46)^1.85),0)</f>
        <v>0</v>
      </c>
      <c r="K49" s="32"/>
      <c r="L49" s="73"/>
      <c r="N49" s="73"/>
      <c r="O49" s="73"/>
      <c r="P49" s="73"/>
      <c r="R49" s="32"/>
    </row>
    <row r="50" spans="1:18" ht="11.25" customHeight="1">
      <c r="A50" s="54"/>
      <c r="B50" s="9"/>
      <c r="C50" s="9"/>
      <c r="D50" s="40">
        <f>IF(AND(6&lt;D47,D47&lt;12),INT(46.0849*(12.76-D47)^1.81),0)</f>
        <v>806</v>
      </c>
      <c r="E50" s="40">
        <f>IF(AND(20&lt;E47,E47&lt;42),INT(4.99087*(42.26-E47)^1.81),0)</f>
        <v>386</v>
      </c>
      <c r="F50" s="40">
        <f>IF(AND(110&lt;F47,F47&lt;254),INT(0.11193*(254-F47)^1.88),0)</f>
        <v>303</v>
      </c>
      <c r="G50" s="40">
        <f>IF(AND(210&lt;G47,G47&lt;800),INT(0.188807*(G47-210)^1.41),0)</f>
        <v>263</v>
      </c>
      <c r="H50" s="40">
        <f>IF(AND(75&lt;H47,H47&lt;200),INT(1.84523*(H47-75)^1.348),0)</f>
        <v>470</v>
      </c>
      <c r="I50" s="40">
        <f>IF(AND(1.5&lt;I47,I47&lt;20),INT(56.0211*(I47-1.5)^1.05),0)</f>
        <v>414</v>
      </c>
      <c r="J50" s="55"/>
      <c r="K50" s="32"/>
      <c r="N50" s="73"/>
      <c r="O50" s="73"/>
      <c r="P50" s="73"/>
      <c r="R50" s="32"/>
    </row>
    <row r="51" spans="1:18" ht="15.75">
      <c r="A51" s="56"/>
      <c r="B51" s="7" t="s">
        <v>13</v>
      </c>
      <c r="C51" s="67">
        <f>SUM(D51:J51)</f>
        <v>7336</v>
      </c>
      <c r="D51" s="57">
        <f aca="true" t="shared" si="6" ref="D51:I51">SUM(D48:D50)-MIN(D48:D50)</f>
        <v>1337</v>
      </c>
      <c r="E51" s="57">
        <f t="shared" si="6"/>
        <v>1233</v>
      </c>
      <c r="F51" s="57">
        <f t="shared" si="6"/>
        <v>936</v>
      </c>
      <c r="G51" s="57">
        <f t="shared" si="6"/>
        <v>916</v>
      </c>
      <c r="H51" s="57">
        <f t="shared" si="6"/>
        <v>1025</v>
      </c>
      <c r="I51" s="57">
        <f t="shared" si="6"/>
        <v>898</v>
      </c>
      <c r="J51" s="58">
        <f>SUM(J48:J49)-MIN(J48:J49)</f>
        <v>991</v>
      </c>
      <c r="K51" s="32"/>
      <c r="L51" s="73"/>
      <c r="R51" s="32"/>
    </row>
    <row r="52" spans="1:18" ht="11.25" customHeight="1">
      <c r="A52" s="84" t="s">
        <v>142</v>
      </c>
      <c r="B52" s="82" t="str">
        <f>celkem!K24</f>
        <v>G Dašická Pce</v>
      </c>
      <c r="C52" s="49" t="s">
        <v>14</v>
      </c>
      <c r="D52" s="49">
        <f>'60m'!D4</f>
        <v>8.3</v>
      </c>
      <c r="E52" s="49">
        <f>'200m'!D12</f>
        <v>30.1</v>
      </c>
      <c r="F52" s="49">
        <f>'800m'!F24</f>
        <v>150.14</v>
      </c>
      <c r="G52" s="49">
        <f>dálka!H24</f>
        <v>378</v>
      </c>
      <c r="H52" s="49">
        <f>výška!O24</f>
        <v>136</v>
      </c>
      <c r="I52" s="49">
        <f>koule!H24</f>
        <v>9.36</v>
      </c>
      <c r="J52" s="50">
        <f>štafeta!F10</f>
        <v>155.04</v>
      </c>
      <c r="K52" s="32"/>
      <c r="L52" s="73"/>
      <c r="N52" s="73"/>
      <c r="O52" s="74"/>
      <c r="R52" s="32"/>
    </row>
    <row r="53" spans="1:18" ht="11.25" customHeight="1">
      <c r="A53" s="85"/>
      <c r="B53" s="83"/>
      <c r="C53" s="9"/>
      <c r="D53" s="9">
        <f>'60m'!D24</f>
        <v>8.5</v>
      </c>
      <c r="E53" s="9">
        <f>'200m'!D14</f>
        <v>28.7</v>
      </c>
      <c r="F53" s="9">
        <f>'800m'!F25</f>
        <v>142.44</v>
      </c>
      <c r="G53" s="9">
        <f>dálka!H25</f>
        <v>420</v>
      </c>
      <c r="H53" s="9">
        <f>výška!O25</f>
        <v>140</v>
      </c>
      <c r="I53" s="9">
        <f>koule!H25</f>
        <v>9.41</v>
      </c>
      <c r="J53" s="53">
        <f>štafeta!F18</f>
        <v>0.14</v>
      </c>
      <c r="K53" s="32"/>
      <c r="L53" s="32"/>
      <c r="M53" s="32"/>
      <c r="N53" s="32"/>
      <c r="O53" s="32"/>
      <c r="P53" s="32"/>
      <c r="Q53" s="32"/>
      <c r="R53" s="32"/>
    </row>
    <row r="54" spans="1:18" ht="11.25" customHeight="1">
      <c r="A54" s="51"/>
      <c r="B54" s="52"/>
      <c r="C54" s="9"/>
      <c r="D54" s="9">
        <f>'60m'!D26</f>
        <v>9.2</v>
      </c>
      <c r="E54" s="9">
        <f>'200m'!D16</f>
        <v>0</v>
      </c>
      <c r="F54" s="9">
        <f>'800m'!F26</f>
        <v>0.14</v>
      </c>
      <c r="G54" s="9">
        <f>dálka!H26</f>
        <v>445</v>
      </c>
      <c r="H54" s="9">
        <f>výška!O26</f>
        <v>148</v>
      </c>
      <c r="I54" s="9">
        <f>koule!H26</f>
        <v>0</v>
      </c>
      <c r="J54" s="53"/>
      <c r="K54" s="32"/>
      <c r="L54" s="32"/>
      <c r="M54" s="32"/>
      <c r="N54" s="32"/>
      <c r="O54" s="32"/>
      <c r="P54" s="32"/>
      <c r="Q54" s="32"/>
      <c r="R54" s="32"/>
    </row>
    <row r="55" spans="1:18" ht="11.25" customHeight="1">
      <c r="A55" s="54"/>
      <c r="B55" s="9"/>
      <c r="C55" s="9" t="s">
        <v>8</v>
      </c>
      <c r="D55" s="40">
        <f>IF(AND(6&lt;D52,D52&lt;12),INT(46.0849*(12.76-D52)^1.81),0)</f>
        <v>690</v>
      </c>
      <c r="E55" s="40">
        <f>IF(AND(20&lt;E52,E52&lt;42),INT(4.99087*(42.26-E52)^1.81),0)</f>
        <v>459</v>
      </c>
      <c r="F55" s="40">
        <f>IF(AND(110&lt;F52,F52&lt;254),INT(0.11193*(254-F52)^1.88),0)</f>
        <v>691</v>
      </c>
      <c r="G55" s="40">
        <f>IF(AND(210&lt;G52,G52&lt;800),INT(0.188807*(G52-210)^1.41),0)</f>
        <v>259</v>
      </c>
      <c r="H55" s="40">
        <f>IF(AND(75&lt;H52,H52&lt;200),INT(1.84523*(H52-75)^1.348),0)</f>
        <v>470</v>
      </c>
      <c r="I55" s="40">
        <f>IF(AND(1.5&lt;I52,I52&lt;20),INT(56.0211*(I52-1.5)^1.05),0)</f>
        <v>488</v>
      </c>
      <c r="J55" s="55">
        <f>IF(AND(100&lt;J52,J52&lt;305),INT(0.08713*(305.5-J52)^1.85),0)</f>
        <v>929</v>
      </c>
      <c r="K55" s="32"/>
      <c r="L55" s="32"/>
      <c r="M55" s="32"/>
      <c r="N55" s="32"/>
      <c r="O55" s="32"/>
      <c r="P55" s="32"/>
      <c r="Q55" s="32"/>
      <c r="R55" s="32"/>
    </row>
    <row r="56" spans="1:18" ht="11.25" customHeight="1">
      <c r="A56" s="54"/>
      <c r="B56" s="9"/>
      <c r="C56" s="9"/>
      <c r="D56" s="40">
        <f>IF(AND(6&lt;D53,D53&lt;12),INT(46.0849*(12.76-D53)^1.81),0)</f>
        <v>635</v>
      </c>
      <c r="E56" s="40">
        <f>IF(AND(20&lt;E53,E53&lt;42),INT(4.99087*(42.26-E53)^1.81),0)</f>
        <v>559</v>
      </c>
      <c r="F56" s="40">
        <f>IF(AND(110&lt;F53,F53&lt;254),INT(0.11193*(254-F53)^1.88),0)</f>
        <v>791</v>
      </c>
      <c r="G56" s="40">
        <f>IF(AND(210&lt;G53,G53&lt;800),INT(0.188807*(G53-210)^1.41),0)</f>
        <v>355</v>
      </c>
      <c r="H56" s="40">
        <f>IF(AND(75&lt;H53,H53&lt;200),INT(1.84523*(H53-75)^1.348),0)</f>
        <v>512</v>
      </c>
      <c r="I56" s="40">
        <f>IF(AND(1.5&lt;I53,I53&lt;20),INT(56.0211*(I53-1.5)^1.05),0)</f>
        <v>491</v>
      </c>
      <c r="J56" s="55">
        <f>IF(AND(100&lt;J53,J53&lt;305),INT(0.08713*(305.5-J53)^1.85),0)</f>
        <v>0</v>
      </c>
      <c r="K56" s="32"/>
      <c r="L56" s="32"/>
      <c r="M56" s="32"/>
      <c r="N56" s="32"/>
      <c r="O56" s="32"/>
      <c r="P56" s="32"/>
      <c r="Q56" s="32"/>
      <c r="R56" s="32"/>
    </row>
    <row r="57" spans="1:18" ht="11.25" customHeight="1">
      <c r="A57" s="54"/>
      <c r="B57" s="9"/>
      <c r="C57" s="9"/>
      <c r="D57" s="40">
        <f>IF(AND(6&lt;D54,D54&lt;12),INT(46.0849*(12.76-D54)^1.81),0)</f>
        <v>458</v>
      </c>
      <c r="E57" s="40">
        <f>IF(AND(20&lt;E54,E54&lt;42),INT(4.99087*(42.26-E54)^1.81),0)</f>
        <v>0</v>
      </c>
      <c r="F57" s="40">
        <f>IF(AND(110&lt;F54,F54&lt;254),INT(0.11193*(254-F54)^1.88),0)</f>
        <v>0</v>
      </c>
      <c r="G57" s="40">
        <f>IF(AND(210&lt;G54,G54&lt;800),INT(0.188807*(G54-210)^1.41),0)</f>
        <v>416</v>
      </c>
      <c r="H57" s="40">
        <f>IF(AND(75&lt;H54,H54&lt;200),INT(1.84523*(H54-75)^1.348),0)</f>
        <v>599</v>
      </c>
      <c r="I57" s="40">
        <f>IF(AND(1.5&lt;I54,I54&lt;20),INT(56.0211*(I54-1.5)^1.05),0)</f>
        <v>0</v>
      </c>
      <c r="J57" s="55"/>
      <c r="K57" s="32"/>
      <c r="L57" s="32"/>
      <c r="M57" s="32"/>
      <c r="N57" s="32"/>
      <c r="O57" s="32"/>
      <c r="P57" s="32"/>
      <c r="Q57" s="32"/>
      <c r="R57" s="32"/>
    </row>
    <row r="58" spans="1:18" ht="12.75">
      <c r="A58" s="56"/>
      <c r="B58" s="7" t="s">
        <v>13</v>
      </c>
      <c r="C58" s="67">
        <f>SUM(D58:J58)</f>
        <v>7615</v>
      </c>
      <c r="D58" s="57">
        <f aca="true" t="shared" si="7" ref="D58:I58">SUM(D55:D57)-MIN(D55:D57)</f>
        <v>1325</v>
      </c>
      <c r="E58" s="57">
        <f t="shared" si="7"/>
        <v>1018</v>
      </c>
      <c r="F58" s="57">
        <f t="shared" si="7"/>
        <v>1482</v>
      </c>
      <c r="G58" s="57">
        <f t="shared" si="7"/>
        <v>771</v>
      </c>
      <c r="H58" s="57">
        <f t="shared" si="7"/>
        <v>1111</v>
      </c>
      <c r="I58" s="57">
        <f t="shared" si="7"/>
        <v>979</v>
      </c>
      <c r="J58" s="58">
        <f>SUM(J55:J56)-MIN(J55:J56)</f>
        <v>929</v>
      </c>
      <c r="K58" s="32"/>
      <c r="L58" s="32"/>
      <c r="M58" s="32"/>
      <c r="N58" s="32"/>
      <c r="O58" s="32"/>
      <c r="P58" s="32"/>
      <c r="Q58" s="32"/>
      <c r="R58" s="32"/>
    </row>
    <row r="59" spans="1:2" ht="12.75">
      <c r="A59" s="5"/>
      <c r="B59" s="5"/>
    </row>
    <row r="60" spans="1:5" ht="12.75">
      <c r="A60" s="3"/>
      <c r="B60" s="4"/>
      <c r="E60" s="4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</sheetData>
  <sheetProtection/>
  <mergeCells count="16">
    <mergeCell ref="B3:B4"/>
    <mergeCell ref="A3:A4"/>
    <mergeCell ref="A24:A25"/>
    <mergeCell ref="A31:A32"/>
    <mergeCell ref="A10:A11"/>
    <mergeCell ref="A17:A18"/>
    <mergeCell ref="B45:B46"/>
    <mergeCell ref="B52:B53"/>
    <mergeCell ref="B10:B11"/>
    <mergeCell ref="A52:A53"/>
    <mergeCell ref="A38:A39"/>
    <mergeCell ref="A45:A46"/>
    <mergeCell ref="B17:B18"/>
    <mergeCell ref="B24:B25"/>
    <mergeCell ref="B31:B32"/>
    <mergeCell ref="B38:B39"/>
  </mergeCells>
  <printOptions/>
  <pageMargins left="0.787401575" right="0.787401575" top="0.984251969" bottom="0.984251969" header="0.4921259845" footer="0.4921259845"/>
  <pageSetup horizontalDpi="240" verticalDpi="24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9.75390625" style="0" customWidth="1"/>
    <col min="4" max="4" width="10.75390625" style="31" customWidth="1"/>
    <col min="5" max="5" width="3.75390625" style="0" customWidth="1"/>
  </cols>
  <sheetData>
    <row r="1" spans="1:5" ht="18.75" customHeight="1" thickBot="1">
      <c r="A1" s="7"/>
      <c r="B1" s="26" t="s">
        <v>149</v>
      </c>
      <c r="C1" s="7"/>
      <c r="D1" s="27"/>
      <c r="E1" s="9"/>
    </row>
    <row r="2" spans="1:5" ht="24.75" customHeight="1" thickTop="1">
      <c r="A2" s="11" t="s">
        <v>12</v>
      </c>
      <c r="B2" s="12" t="s">
        <v>15</v>
      </c>
      <c r="C2" s="13" t="s">
        <v>2</v>
      </c>
      <c r="D2" s="28" t="s">
        <v>7</v>
      </c>
      <c r="E2" s="14"/>
    </row>
    <row r="3" spans="1:5" ht="24.75" customHeight="1">
      <c r="A3" s="15"/>
      <c r="B3" s="61" t="str">
        <f>'celkem (2)'!L11</f>
        <v>Nepraš Jakub,95</v>
      </c>
      <c r="C3" s="60" t="str">
        <f>'celkem (2)'!K11</f>
        <v>VSŠ a VOŠ MO</v>
      </c>
      <c r="D3" s="29">
        <v>12.3</v>
      </c>
      <c r="E3" s="17" t="s">
        <v>20</v>
      </c>
    </row>
    <row r="4" spans="1:5" ht="24.75" customHeight="1">
      <c r="A4" s="15"/>
      <c r="B4" s="61" t="str">
        <f>'celkem (2)'!L25</f>
        <v>David Holinka,94</v>
      </c>
      <c r="C4" s="60" t="str">
        <f>'celkem (2)'!K25</f>
        <v>VOŠ a SŠT Č. Třebová</v>
      </c>
      <c r="D4" s="29">
        <v>12.4</v>
      </c>
      <c r="E4" s="17" t="s">
        <v>20</v>
      </c>
    </row>
    <row r="5" spans="1:5" ht="24.75" customHeight="1">
      <c r="A5" s="15"/>
      <c r="B5" s="61" t="str">
        <f>'celkem (2)'!L6</f>
        <v>LIDMILA Martin,95</v>
      </c>
      <c r="C5" s="60" t="str">
        <f>'celkem (2)'!K6</f>
        <v>SPŠCH Pce</v>
      </c>
      <c r="D5" s="29">
        <v>11</v>
      </c>
      <c r="E5" s="17" t="s">
        <v>20</v>
      </c>
    </row>
    <row r="6" spans="1:5" ht="24.75" customHeight="1">
      <c r="A6" s="15"/>
      <c r="B6" s="61" t="str">
        <f>'celkem (2)'!L17</f>
        <v>Pavlák Vojtěch,97</v>
      </c>
      <c r="C6" s="60" t="str">
        <f>'celkem (2)'!K17</f>
        <v>G Vysoké Mýto</v>
      </c>
      <c r="D6" s="29">
        <v>12.8</v>
      </c>
      <c r="E6" s="17" t="s">
        <v>20</v>
      </c>
    </row>
    <row r="7" spans="1:5" ht="24.75" customHeight="1">
      <c r="A7" s="15"/>
      <c r="B7" s="61" t="str">
        <f>'celkem (2)'!L18</f>
        <v>Machek Jiří,98</v>
      </c>
      <c r="C7" s="60" t="str">
        <f>'celkem (2)'!K18</f>
        <v>G Polička</v>
      </c>
      <c r="D7" s="29">
        <v>11.8</v>
      </c>
      <c r="E7" s="17" t="s">
        <v>20</v>
      </c>
    </row>
    <row r="8" spans="1:5" ht="24.75" customHeight="1">
      <c r="A8" s="15"/>
      <c r="B8" s="61" t="str">
        <f>'celkem (2)'!L3</f>
        <v>Jan Vincenci,94</v>
      </c>
      <c r="C8" s="60" t="str">
        <f>'celkem (2)'!K3</f>
        <v>SPŠ Chrudim</v>
      </c>
      <c r="D8" s="29">
        <v>11.2</v>
      </c>
      <c r="E8" s="17" t="s">
        <v>20</v>
      </c>
    </row>
    <row r="9" spans="1:5" ht="24.75" customHeight="1">
      <c r="A9" s="15"/>
      <c r="B9" s="61" t="str">
        <f>'celkem (2)'!L16</f>
        <v>Klát Stanislav,96</v>
      </c>
      <c r="C9" s="60" t="str">
        <f>'celkem (2)'!K16</f>
        <v>G Vysoké Mýto</v>
      </c>
      <c r="D9" s="29">
        <v>11.8</v>
      </c>
      <c r="E9" s="17" t="s">
        <v>20</v>
      </c>
    </row>
    <row r="10" spans="1:5" ht="24.75" customHeight="1">
      <c r="A10" s="15"/>
      <c r="B10" s="61" t="str">
        <f>'celkem (2)'!L22</f>
        <v>Jiří KUNT,95</v>
      </c>
      <c r="C10" s="60" t="str">
        <f>'celkem (2)'!K22</f>
        <v>SPŠE Pce</v>
      </c>
      <c r="D10" s="29">
        <v>11.1</v>
      </c>
      <c r="E10" s="17" t="s">
        <v>20</v>
      </c>
    </row>
    <row r="11" spans="1:5" ht="24.75" customHeight="1">
      <c r="A11" s="15"/>
      <c r="B11" s="61" t="str">
        <f>'celkem (2)'!L12</f>
        <v>Strouhal Štěpán,94</v>
      </c>
      <c r="C11" s="60" t="str">
        <f>'celkem (2)'!K12</f>
        <v>Bohemia Chrudim</v>
      </c>
      <c r="D11" s="29">
        <v>11.7</v>
      </c>
      <c r="E11" s="17" t="s">
        <v>20</v>
      </c>
    </row>
    <row r="12" spans="1:5" ht="24.75" customHeight="1">
      <c r="A12" s="15"/>
      <c r="B12" s="61">
        <f>'celkem (2)'!L23</f>
        <v>0</v>
      </c>
      <c r="C12" s="60" t="str">
        <f>'celkem (2)'!K23</f>
        <v>SPŠE Pce</v>
      </c>
      <c r="D12" s="29"/>
      <c r="E12" s="17" t="s">
        <v>20</v>
      </c>
    </row>
    <row r="13" spans="1:5" ht="24.75" customHeight="1">
      <c r="A13" s="15"/>
      <c r="B13" s="61" t="str">
        <f>'celkem (2)'!L14</f>
        <v>Svoboda Dominik,96</v>
      </c>
      <c r="C13" s="60" t="str">
        <f>'celkem (2)'!K14</f>
        <v>Bohemia Chrudim</v>
      </c>
      <c r="D13" s="29">
        <v>11.3</v>
      </c>
      <c r="E13" s="17" t="s">
        <v>20</v>
      </c>
    </row>
    <row r="14" spans="1:5" ht="24.75" customHeight="1">
      <c r="A14" s="15"/>
      <c r="B14" s="61" t="str">
        <f>'celkem (2)'!L13</f>
        <v>Mlynka Tomáš,94</v>
      </c>
      <c r="C14" s="60" t="str">
        <f>'celkem (2)'!K13</f>
        <v>Bohemia Chrudim</v>
      </c>
      <c r="D14" s="29">
        <v>11.9</v>
      </c>
      <c r="E14" s="17" t="s">
        <v>20</v>
      </c>
    </row>
    <row r="15" spans="1:5" ht="24.75" customHeight="1">
      <c r="A15" s="15"/>
      <c r="B15" s="61" t="str">
        <f>'celkem (2)'!L8</f>
        <v>Bělský Dominik,95</v>
      </c>
      <c r="C15" s="60" t="str">
        <f>'celkem (2)'!K8</f>
        <v>SPŠCH Pce</v>
      </c>
      <c r="D15" s="29">
        <v>11.7</v>
      </c>
      <c r="E15" s="17" t="s">
        <v>20</v>
      </c>
    </row>
    <row r="16" spans="1:5" ht="24.75" customHeight="1">
      <c r="A16" s="15"/>
      <c r="B16" s="61" t="str">
        <f>'celkem (2)'!L19</f>
        <v>Švanda Martin,95</v>
      </c>
      <c r="C16" s="60" t="str">
        <f>'celkem (2)'!K19</f>
        <v>G Polička</v>
      </c>
      <c r="D16" s="29">
        <v>12</v>
      </c>
      <c r="E16" s="17" t="s">
        <v>20</v>
      </c>
    </row>
    <row r="17" spans="1:5" ht="24.75" customHeight="1">
      <c r="A17" s="15"/>
      <c r="B17" s="61" t="str">
        <f>'celkem (2)'!L9</f>
        <v>Podeszva Ondřej,98</v>
      </c>
      <c r="C17" s="60" t="str">
        <f>'celkem (2)'!K9</f>
        <v>VSŠ a VOŠ MO</v>
      </c>
      <c r="D17" s="29">
        <v>12</v>
      </c>
      <c r="E17" s="17" t="s">
        <v>20</v>
      </c>
    </row>
    <row r="18" spans="1:5" ht="24.75" customHeight="1">
      <c r="A18" s="15"/>
      <c r="B18" s="61" t="str">
        <f>'celkem (2)'!L21</f>
        <v>Vojtěch NETYMACH,94</v>
      </c>
      <c r="C18" s="60" t="str">
        <f>'celkem (2)'!K21</f>
        <v>SPŠE Pce</v>
      </c>
      <c r="D18" s="29">
        <v>10.7</v>
      </c>
      <c r="E18" s="17" t="s">
        <v>20</v>
      </c>
    </row>
    <row r="19" spans="1:5" ht="24.75" customHeight="1">
      <c r="A19" s="15"/>
      <c r="B19" s="61" t="str">
        <f>'celkem (2)'!L5</f>
        <v>David Pražan,94</v>
      </c>
      <c r="C19" s="60" t="str">
        <f>'celkem (2)'!K5</f>
        <v>SPŠ Chrudim</v>
      </c>
      <c r="D19" s="29">
        <v>12.3</v>
      </c>
      <c r="E19" s="17" t="s">
        <v>20</v>
      </c>
    </row>
    <row r="20" spans="1:5" ht="24.75" customHeight="1">
      <c r="A20" s="15"/>
      <c r="B20" s="61" t="str">
        <f>'celkem (2)'!L15</f>
        <v>Hroděj Daniel,94</v>
      </c>
      <c r="C20" s="60" t="str">
        <f>'celkem (2)'!K15</f>
        <v>G Vysoké Mýto</v>
      </c>
      <c r="D20" s="29">
        <v>12.2</v>
      </c>
      <c r="E20" s="17" t="s">
        <v>20</v>
      </c>
    </row>
    <row r="21" spans="1:5" ht="24.75" customHeight="1">
      <c r="A21" s="15"/>
      <c r="B21" s="61" t="str">
        <f>'celkem (2)'!L4</f>
        <v>Petr Trojan,95</v>
      </c>
      <c r="C21" s="60" t="str">
        <f>'celkem (2)'!K4</f>
        <v>SPŠ Chrudim</v>
      </c>
      <c r="D21" s="29">
        <v>11.8</v>
      </c>
      <c r="E21" s="17" t="s">
        <v>20</v>
      </c>
    </row>
    <row r="22" spans="1:5" ht="24.75" customHeight="1">
      <c r="A22" s="15"/>
      <c r="B22" s="61" t="str">
        <f>'celkem (2)'!L20</f>
        <v>Grodl Lukáš,94</v>
      </c>
      <c r="C22" s="60" t="str">
        <f>'celkem (2)'!K20</f>
        <v>G Polička</v>
      </c>
      <c r="D22" s="29">
        <v>12.4</v>
      </c>
      <c r="E22" s="17" t="s">
        <v>20</v>
      </c>
    </row>
    <row r="23" spans="1:5" ht="24.75" customHeight="1">
      <c r="A23" s="15"/>
      <c r="B23" s="61" t="str">
        <f>'celkem (2)'!L10</f>
        <v>Porzer Jakub,94</v>
      </c>
      <c r="C23" s="60" t="str">
        <f>'celkem (2)'!K10</f>
        <v>VSŠ a VOŠ MO</v>
      </c>
      <c r="D23" s="29">
        <v>12.6</v>
      </c>
      <c r="E23" s="17" t="s">
        <v>20</v>
      </c>
    </row>
    <row r="24" spans="1:5" ht="24.75" customHeight="1">
      <c r="A24" s="15"/>
      <c r="B24" s="61" t="str">
        <f>'celkem (2)'!L24</f>
        <v>Martin Borovička ,96</v>
      </c>
      <c r="C24" s="60" t="str">
        <f>'celkem (2)'!K24</f>
        <v>VOŠ a SŠT Č. Třebová</v>
      </c>
      <c r="D24" s="29">
        <v>13.5</v>
      </c>
      <c r="E24" s="17" t="s">
        <v>20</v>
      </c>
    </row>
    <row r="25" spans="1:5" ht="24.75" customHeight="1">
      <c r="A25" s="15"/>
      <c r="B25" s="61" t="str">
        <f>'celkem (2)'!L7</f>
        <v>VRABEC Milan,95</v>
      </c>
      <c r="C25" s="60" t="str">
        <f>'celkem (2)'!K7</f>
        <v>SPŠCH Pce</v>
      </c>
      <c r="D25" s="29">
        <v>12.5</v>
      </c>
      <c r="E25" s="17" t="s">
        <v>20</v>
      </c>
    </row>
    <row r="26" spans="1:5" ht="24.75" customHeight="1">
      <c r="A26" s="15"/>
      <c r="B26" s="61">
        <f>'celkem (2)'!L26</f>
        <v>0</v>
      </c>
      <c r="C26" s="60" t="str">
        <f>'celkem (2)'!K26</f>
        <v>VOŠ a SŠT Č. Třebová</v>
      </c>
      <c r="D26" s="29"/>
      <c r="E26" s="17" t="s">
        <v>20</v>
      </c>
    </row>
    <row r="27" spans="1:5" ht="24.75" customHeight="1">
      <c r="A27" s="15"/>
      <c r="B27" s="61"/>
      <c r="C27" s="71"/>
      <c r="D27" s="29"/>
      <c r="E27" s="17"/>
    </row>
    <row r="28" spans="1:5" ht="24.75" customHeight="1">
      <c r="A28" s="15"/>
      <c r="B28" s="61"/>
      <c r="C28" s="71"/>
      <c r="D28" s="29"/>
      <c r="E28" s="17"/>
    </row>
    <row r="29" spans="1:5" ht="24.75" customHeight="1" thickBot="1">
      <c r="A29" s="15"/>
      <c r="B29" s="61"/>
      <c r="C29" s="86"/>
      <c r="D29" s="30"/>
      <c r="E29" s="19"/>
    </row>
    <row r="30" spans="2:3" ht="13.5" thickTop="1">
      <c r="B30" s="87"/>
      <c r="C30" s="87"/>
    </row>
    <row r="31" spans="2:3" ht="12.75">
      <c r="B31" s="87"/>
      <c r="C31" s="87"/>
    </row>
    <row r="32" spans="2:3" ht="12.75">
      <c r="B32" s="87"/>
      <c r="C32" s="8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Merhautová</dc:creator>
  <cp:keywords/>
  <dc:description/>
  <cp:lastModifiedBy>Martin Mastný</cp:lastModifiedBy>
  <cp:lastPrinted>2013-10-01T15:33:43Z</cp:lastPrinted>
  <dcterms:created xsi:type="dcterms:W3CDTF">2002-02-18T22:05:26Z</dcterms:created>
  <dcterms:modified xsi:type="dcterms:W3CDTF">2013-10-02T13:27:59Z</dcterms:modified>
  <cp:category/>
  <cp:version/>
  <cp:contentType/>
  <cp:contentStatus/>
</cp:coreProperties>
</file>